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66925"/>
  <mc:AlternateContent xmlns:mc="http://schemas.openxmlformats.org/markup-compatibility/2006">
    <mc:Choice Requires="x15">
      <x15ac:absPath xmlns:x15ac="http://schemas.microsoft.com/office/spreadsheetml/2010/11/ac" url="C:\Users\Sam Savage\Documents\iSDA\"/>
    </mc:Choice>
  </mc:AlternateContent>
  <xr:revisionPtr revIDLastSave="0" documentId="13_ncr:1_{C7995E7A-531B-492B-8FA1-83E0F0FFA2B7}" xr6:coauthVersionLast="43" xr6:coauthVersionMax="43" xr10:uidLastSave="{00000000-0000-0000-0000-000000000000}"/>
  <bookViews>
    <workbookView xWindow="-110" yWindow="-110" windowWidth="19420" windowHeight="10560" xr2:uid="{32A96714-19E5-4F38-9961-99AD38B30214}"/>
  </bookViews>
  <sheets>
    <sheet name="Introduction" sheetId="9" r:id="rId1"/>
    <sheet name="Guide 1" sheetId="10" r:id="rId2"/>
    <sheet name="Guide 2" sheetId="12" r:id="rId3"/>
    <sheet name="Crops" sheetId="4" r:id="rId4"/>
    <sheet name="Yield Factors" sheetId="7" r:id="rId5"/>
    <sheet name="Planting Decisions" sheetId="3" r:id="rId6"/>
    <sheet name="Rainfall Library" sheetId="1" r:id="rId7"/>
    <sheet name="Yield Responses" sheetId="2" state="hidden" r:id="rId8"/>
    <sheet name="PMTable" sheetId="5" r:id="rId9"/>
    <sheet name="SIPmath Chart Data" sheetId="6" state="hidden" r:id="rId10"/>
  </sheets>
  <definedNames>
    <definedName name="PM__AD5_to_AE5_axis_lbls">OFFSET( 'SIPmath Chart Data'!$F$219:$F$320, 0, 0, 'SIPmath Chart Data'!$F$6 )</definedName>
    <definedName name="PM__AD5_to_AE5_bins">'SIPmath Chart Data'!$F$14:$F$114</definedName>
    <definedName name="PM__AD5_to_AE5_freq">'SIPmath Chart Data'!$F$116:$F$217</definedName>
    <definedName name="PM__AD5_to_AE5_hist_data">OFFSET( 'SIPmath Chart Data'!$F$116:$F$217, 0, 0, 'SIPmath Chart Data'!$F$6 )</definedName>
    <definedName name="PM__AD5_to_AE5_lbls">'SIPmath Chart Data'!$F$219:$F$320</definedName>
    <definedName name="PM__E4_to_E1003_axis_lbls">OFFSET( 'SIPmath Chart Data'!$F$219:$F$320, 0, 0, 'SIPmath Chart Data'!$F$6 )</definedName>
    <definedName name="PM__E4_to_E1003_bins">'SIPmath Chart Data'!$F$14:$F$114</definedName>
    <definedName name="PM__E4_to_E1003_freq">'SIPmath Chart Data'!$F$116:$F$217</definedName>
    <definedName name="PM__E4_to_E1003_hist_data">OFFSET( 'SIPmath Chart Data'!$F$116:$F$217, 0, 0, 'SIPmath Chart Data'!$F$6 )</definedName>
    <definedName name="PM__E4_to_E1003_lbls">'SIPmath Chart Data'!$F$219:$F$320</definedName>
    <definedName name="PM_cdf_Y">'SIPmath Chart Data'!$A$322:$A$426</definedName>
    <definedName name="PM_Crop1_axis_lbls" localSheetId="2">OFFSET( 'SIPmath Chart Data'!#REF!, 0, 0, 'SIPmath Chart Data'!#REF! )</definedName>
    <definedName name="PM_Crop1_axis_lbls">OFFSET( 'SIPmath Chart Data'!#REF!, 0, 0, 'SIPmath Chart Data'!#REF! )</definedName>
    <definedName name="PM_Crop1_bins" localSheetId="2">'SIPmath Chart Data'!#REF!</definedName>
    <definedName name="PM_Crop1_bins">'SIPmath Chart Data'!#REF!</definedName>
    <definedName name="PM_Crop1_freq" localSheetId="2">'SIPmath Chart Data'!#REF!</definedName>
    <definedName name="PM_Crop1_freq">'SIPmath Chart Data'!#REF!</definedName>
    <definedName name="PM_Crop1_hist_data" localSheetId="2">OFFSET( 'SIPmath Chart Data'!#REF!, 0, 0, 'SIPmath Chart Data'!#REF! )</definedName>
    <definedName name="PM_Crop1_hist_data">OFFSET( 'SIPmath Chart Data'!#REF!, 0, 0, 'SIPmath Chart Data'!#REF! )</definedName>
    <definedName name="PM_Crop1_lbls" localSheetId="2">'SIPmath Chart Data'!#REF!</definedName>
    <definedName name="PM_Crop1_lbls">'SIPmath Chart Data'!#REF!</definedName>
    <definedName name="PM_Crop2_axis_lbls" localSheetId="2">OFFSET( 'SIPmath Chart Data'!#REF!, 0, 0, 'SIPmath Chart Data'!#REF! )</definedName>
    <definedName name="PM_Crop2_axis_lbls">OFFSET( 'SIPmath Chart Data'!#REF!, 0, 0, 'SIPmath Chart Data'!#REF! )</definedName>
    <definedName name="PM_Crop2_bins" localSheetId="2">'SIPmath Chart Data'!#REF!</definedName>
    <definedName name="PM_Crop2_bins">'SIPmath Chart Data'!#REF!</definedName>
    <definedName name="PM_Crop2_freq" localSheetId="2">'SIPmath Chart Data'!#REF!</definedName>
    <definedName name="PM_Crop2_freq">'SIPmath Chart Data'!#REF!</definedName>
    <definedName name="PM_Crop2_hist_data" localSheetId="2">OFFSET( 'SIPmath Chart Data'!#REF!, 0, 0, 'SIPmath Chart Data'!#REF! )</definedName>
    <definedName name="PM_Crop2_hist_data">OFFSET( 'SIPmath Chart Data'!#REF!, 0, 0, 'SIPmath Chart Data'!#REF! )</definedName>
    <definedName name="PM_Crop2_lbls" localSheetId="2">'SIPmath Chart Data'!#REF!</definedName>
    <definedName name="PM_Crop2_lbls">'SIPmath Chart Data'!#REF!</definedName>
    <definedName name="PM_Crop3_axis_lbls" localSheetId="2">OFFSET( 'SIPmath Chart Data'!#REF!, 0, 0, 'SIPmath Chart Data'!#REF! )</definedName>
    <definedName name="PM_Crop3_axis_lbls">OFFSET( 'SIPmath Chart Data'!#REF!, 0, 0, 'SIPmath Chart Data'!#REF! )</definedName>
    <definedName name="PM_Crop3_bins" localSheetId="2">'SIPmath Chart Data'!#REF!</definedName>
    <definedName name="PM_Crop3_bins">'SIPmath Chart Data'!#REF!</definedName>
    <definedName name="PM_Crop3_freq" localSheetId="2">'SIPmath Chart Data'!#REF!</definedName>
    <definedName name="PM_Crop3_freq">'SIPmath Chart Data'!#REF!</definedName>
    <definedName name="PM_Crop3_hist_data" localSheetId="2">OFFSET( 'SIPmath Chart Data'!#REF!, 0, 0, 'SIPmath Chart Data'!#REF! )</definedName>
    <definedName name="PM_Crop3_hist_data">OFFSET( 'SIPmath Chart Data'!#REF!, 0, 0, 'SIPmath Chart Data'!#REF! )</definedName>
    <definedName name="PM_Crop3_lbls" localSheetId="2">'SIPmath Chart Data'!#REF!</definedName>
    <definedName name="PM_Crop3_lbls">'SIPmath Chart Data'!#REF!</definedName>
    <definedName name="PM_Crop4_axis_lbls" localSheetId="2">OFFSET( 'SIPmath Chart Data'!#REF!, 0, 0, 'SIPmath Chart Data'!#REF! )</definedName>
    <definedName name="PM_Crop4_axis_lbls">OFFSET( 'SIPmath Chart Data'!#REF!, 0, 0, 'SIPmath Chart Data'!#REF! )</definedName>
    <definedName name="PM_Crop4_bins" localSheetId="2">'SIPmath Chart Data'!#REF!</definedName>
    <definedName name="PM_Crop4_bins">'SIPmath Chart Data'!#REF!</definedName>
    <definedName name="PM_Crop4_freq" localSheetId="2">'SIPmath Chart Data'!#REF!</definedName>
    <definedName name="PM_Crop4_freq">'SIPmath Chart Data'!#REF!</definedName>
    <definedName name="PM_Crop4_hist_data" localSheetId="2">OFFSET( 'SIPmath Chart Data'!#REF!, 0, 0, 'SIPmath Chart Data'!#REF! )</definedName>
    <definedName name="PM_Crop4_hist_data">OFFSET( 'SIPmath Chart Data'!#REF!, 0, 0, 'SIPmath Chart Data'!#REF! )</definedName>
    <definedName name="PM_Crop4_lbls" localSheetId="2">'SIPmath Chart Data'!#REF!</definedName>
    <definedName name="PM_Crop4_lbls">'SIPmath Chart Data'!#REF!</definedName>
    <definedName name="PM_DfltBins">10</definedName>
    <definedName name="PM_Index">PMTable!$A$1</definedName>
    <definedName name="PM_Lib_Provenance">'Rainfall Library'!$B$2</definedName>
    <definedName name="PM_library_file_name">"Crops 8.xlsx"</definedName>
    <definedName name="PM_library_file_path">"C:\Users\Sam Savage\Documents\iSDA"</definedName>
    <definedName name="PM_local_library">TRUE</definedName>
    <definedName name="PM_MaxBins">100</definedName>
    <definedName name="PM_Meta">'Rainfall Library'!$D$5</definedName>
    <definedName name="PM_Meta_Index">'Rainfall Library'!$E$5</definedName>
    <definedName name="PM_Rain_axis_lbls">OFFSET( 'SIPmath Chart Data'!$B$219:$B$320, 0, 0, 'SIPmath Chart Data'!$B$6 )</definedName>
    <definedName name="PM_Rain_bins">'SIPmath Chart Data'!$B$14:$B$114</definedName>
    <definedName name="PM_Rain_freq">'SIPmath Chart Data'!$B$116:$B$217</definedName>
    <definedName name="PM_Rain_hist_data">OFFSET( 'SIPmath Chart Data'!$B$116:$B$217, 0, 0, 'SIPmath Chart Data'!$B$6 )</definedName>
    <definedName name="PM_Rain_lbls">'SIPmath Chart Data'!$B$219:$B$320</definedName>
    <definedName name="PM_Rain2_axis_lbls">OFFSET( 'SIPmath Chart Data'!$C$219:$C$320, 0, 0, 'SIPmath Chart Data'!$C$6 )</definedName>
    <definedName name="PM_Rain2_bins">'SIPmath Chart Data'!$C$14:$C$114</definedName>
    <definedName name="PM_Rain2_freq">'SIPmath Chart Data'!$C$116:$C$217</definedName>
    <definedName name="PM_Rain2_hist_data">OFFSET( 'SIPmath Chart Data'!$C$116:$C$217, 0, 0, 'SIPmath Chart Data'!$C$6 )</definedName>
    <definedName name="PM_Rain2_lbls">'SIPmath Chart Data'!$C$219:$C$320</definedName>
    <definedName name="PM_random_mode">FALSE</definedName>
    <definedName name="PM_SIPkeys">'Rainfall Library'!$B$1008</definedName>
    <definedName name="PM_SIPtlc">'Rainfall Library'!$C$8</definedName>
    <definedName name="PM_SIPvalues">'Rainfall Library'!$C$1008</definedName>
    <definedName name="PM_sparklinesForInputs" hidden="1">TRUE</definedName>
    <definedName name="PM_sparklinesForOutputs" hidden="1">TRUE</definedName>
    <definedName name="PM_sparklinesIONumberOfBins" hidden="1">10</definedName>
    <definedName name="PM_Total_axis_lbls">OFFSET( 'SIPmath Chart Data'!$E$219:$E$320, 0, 0, 'SIPmath Chart Data'!$E$6 )</definedName>
    <definedName name="PM_Total_bins">'SIPmath Chart Data'!$E$14:$E$114</definedName>
    <definedName name="PM_Total_freq">'SIPmath Chart Data'!$E$116:$E$217</definedName>
    <definedName name="PM_Total_hist_data">OFFSET( 'SIPmath Chart Data'!$E$116:$E$217, 0, 0, 'SIPmath Chart Data'!$E$6 )</definedName>
    <definedName name="PM_Total_lbls">'SIPmath Chart Data'!$E$219:$E$320</definedName>
    <definedName name="PM_Trials">'Rainfall Library'!$B$1</definedName>
    <definedName name="Rain">'Rainfall Library'!$C$8:$C$1007</definedName>
    <definedName name="Rain.MD">'Rainfall Library'!$C$8:$C$1008</definedName>
    <definedName name="Rain2">'Rainfall Library'!$D$8:$D$1007</definedName>
    <definedName name="Rain2.MD">'Rainfall Library'!$D$8:$D$1008</definedName>
    <definedName name="Region">'Planting Decisions'!$AF$14</definedName>
    <definedName name="Total">PMTable!$C$4:$C$1003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5" l="1"/>
  <c r="H2" i="3" l="1"/>
  <c r="O4" i="4" l="1"/>
  <c r="O5" i="4"/>
  <c r="O6" i="4"/>
  <c r="O7" i="4"/>
  <c r="O8" i="4"/>
  <c r="O3" i="4"/>
  <c r="AB7" i="3"/>
  <c r="F12" i="6"/>
  <c r="F6" i="6"/>
  <c r="AO22" i="7"/>
  <c r="AO21" i="7"/>
  <c r="AO20" i="7"/>
  <c r="AO19" i="7"/>
  <c r="AO18" i="7"/>
  <c r="AO17" i="7"/>
  <c r="AO16" i="7"/>
  <c r="AO15" i="7"/>
  <c r="AO14" i="7"/>
  <c r="AO13" i="7"/>
  <c r="C2" i="6" l="1"/>
  <c r="B2" i="6"/>
  <c r="S14" i="3" l="1"/>
  <c r="S15" i="3" l="1"/>
  <c r="F15" i="3"/>
  <c r="F16" i="3"/>
  <c r="F17" i="3"/>
  <c r="F14" i="3"/>
  <c r="S16" i="3"/>
  <c r="E15" i="3"/>
  <c r="E16" i="3"/>
  <c r="E17" i="3"/>
  <c r="E14" i="3"/>
  <c r="D18" i="3"/>
  <c r="E6" i="6"/>
  <c r="AA6" i="3"/>
  <c r="E13" i="6"/>
  <c r="E219" i="6" s="1"/>
  <c r="E12" i="6"/>
  <c r="H5" i="3" l="1"/>
  <c r="AE6" i="3"/>
  <c r="AD6" i="3"/>
  <c r="F18" i="3"/>
  <c r="E8" i="6"/>
  <c r="E14" i="6" s="1"/>
  <c r="AP10" i="7"/>
  <c r="AP9" i="7"/>
  <c r="AO28" i="7"/>
  <c r="AP28" i="7"/>
  <c r="AO30" i="7"/>
  <c r="AP30" i="7"/>
  <c r="AO32" i="7"/>
  <c r="AP32" i="7"/>
  <c r="AO34" i="7"/>
  <c r="AP34" i="7"/>
  <c r="AO36" i="7"/>
  <c r="AP36" i="7"/>
  <c r="AR36" i="7" s="1"/>
  <c r="AO38" i="7"/>
  <c r="AP38" i="7"/>
  <c r="AR38" i="7" s="1"/>
  <c r="AO40" i="7"/>
  <c r="AP40" i="7"/>
  <c r="AO42" i="7"/>
  <c r="AP42" i="7"/>
  <c r="AO44" i="7"/>
  <c r="AQ44" i="7" s="1"/>
  <c r="AP44" i="7"/>
  <c r="AR44" i="7" s="1"/>
  <c r="AP26" i="7"/>
  <c r="AO26" i="7"/>
  <c r="AP14" i="7"/>
  <c r="AP15" i="7"/>
  <c r="AP16" i="7"/>
  <c r="AP17" i="7"/>
  <c r="AP18" i="7"/>
  <c r="AP19" i="7"/>
  <c r="AP20" i="7"/>
  <c r="AP21" i="7"/>
  <c r="AP22" i="7"/>
  <c r="AP13" i="7"/>
  <c r="C13" i="6"/>
  <c r="O3" i="2"/>
  <c r="P3" i="2"/>
  <c r="Q3" i="2"/>
  <c r="N3" i="2"/>
  <c r="F4" i="2"/>
  <c r="F5" i="2" s="1"/>
  <c r="F6" i="2" s="1"/>
  <c r="F7" i="2" s="1"/>
  <c r="F8" i="2" s="1"/>
  <c r="F9" i="2" s="1"/>
  <c r="F10" i="2" s="1"/>
  <c r="F11" i="2" s="1"/>
  <c r="F12" i="2" s="1"/>
  <c r="C8" i="6"/>
  <c r="M15" i="3" l="1"/>
  <c r="AB6" i="3"/>
  <c r="D6" i="3" s="1"/>
  <c r="F2" i="6"/>
  <c r="F3" i="6" s="1"/>
  <c r="F13" i="6"/>
  <c r="F219" i="6" s="1"/>
  <c r="AQ26" i="7"/>
  <c r="AO27" i="7"/>
  <c r="AQ27" i="7" s="1"/>
  <c r="AO39" i="7"/>
  <c r="AQ39" i="7" s="1"/>
  <c r="AO31" i="7"/>
  <c r="AQ31" i="7" s="1"/>
  <c r="AO37" i="7"/>
  <c r="AQ37" i="7" s="1"/>
  <c r="AO29" i="7"/>
  <c r="AQ29" i="7" s="1"/>
  <c r="AO35" i="7"/>
  <c r="AQ35" i="7" s="1"/>
  <c r="AO43" i="7"/>
  <c r="AQ43" i="7" s="1"/>
  <c r="AO41" i="7"/>
  <c r="AQ41" i="7" s="1"/>
  <c r="AO33" i="7"/>
  <c r="AQ33" i="7" s="1"/>
  <c r="E15" i="6"/>
  <c r="E220" i="6"/>
  <c r="AP43" i="7"/>
  <c r="AR43" i="7" s="1"/>
  <c r="AR42" i="7"/>
  <c r="AR30" i="7"/>
  <c r="AP31" i="7"/>
  <c r="AR31" i="7" s="1"/>
  <c r="AP27" i="7"/>
  <c r="AR27" i="7" s="1"/>
  <c r="AR26" i="7"/>
  <c r="AP35" i="7"/>
  <c r="AR35" i="7" s="1"/>
  <c r="AR34" i="7"/>
  <c r="AR28" i="7"/>
  <c r="AP29" i="7"/>
  <c r="AR29" i="7" s="1"/>
  <c r="AP41" i="7"/>
  <c r="AR41" i="7" s="1"/>
  <c r="AR40" i="7"/>
  <c r="AP33" i="7"/>
  <c r="AR33" i="7" s="1"/>
  <c r="AR32" i="7"/>
  <c r="AP39" i="7"/>
  <c r="AR39" i="7" s="1"/>
  <c r="AP37" i="7"/>
  <c r="AR37" i="7" s="1"/>
  <c r="S17" i="3"/>
  <c r="N16" i="3"/>
  <c r="D7" i="3"/>
  <c r="B18" i="2"/>
  <c r="B5" i="2"/>
  <c r="F2" i="2" s="1"/>
  <c r="C219" i="6"/>
  <c r="C12" i="6"/>
  <c r="C6" i="6"/>
  <c r="C3" i="6"/>
  <c r="B6" i="6"/>
  <c r="B219" i="6"/>
  <c r="B12" i="6"/>
  <c r="B3" i="6"/>
  <c r="F8" i="6" l="1"/>
  <c r="F14" i="6" s="1"/>
  <c r="AQ34" i="7"/>
  <c r="AQ42" i="7"/>
  <c r="AQ40" i="7"/>
  <c r="AQ30" i="7"/>
  <c r="AQ32" i="7"/>
  <c r="AQ36" i="7"/>
  <c r="AQ38" i="7"/>
  <c r="AQ28" i="7"/>
  <c r="E16" i="6"/>
  <c r="E221" i="6"/>
  <c r="C14" i="6"/>
  <c r="B14" i="6"/>
  <c r="O25" i="2"/>
  <c r="P25" i="2"/>
  <c r="Q25" i="2"/>
  <c r="Q24" i="2"/>
  <c r="P24" i="2"/>
  <c r="O24" i="2"/>
  <c r="Q23" i="2"/>
  <c r="P23" i="2"/>
  <c r="O23" i="2"/>
  <c r="Q22" i="2"/>
  <c r="P22" i="2"/>
  <c r="O22" i="2"/>
  <c r="Q21" i="2"/>
  <c r="P21" i="2"/>
  <c r="O21" i="2"/>
  <c r="Q20" i="2"/>
  <c r="P20" i="2"/>
  <c r="O20" i="2"/>
  <c r="Q19" i="2"/>
  <c r="P19" i="2"/>
  <c r="O19" i="2"/>
  <c r="Q18" i="2"/>
  <c r="P18" i="2"/>
  <c r="O18" i="2"/>
  <c r="Q17" i="2"/>
  <c r="P17" i="2"/>
  <c r="O17" i="2"/>
  <c r="Q16" i="2"/>
  <c r="P16" i="2"/>
  <c r="O16" i="2"/>
  <c r="O5" i="2"/>
  <c r="P5" i="2"/>
  <c r="Q5" i="2"/>
  <c r="O6" i="2"/>
  <c r="P6" i="2"/>
  <c r="Q6" i="2"/>
  <c r="O7" i="2"/>
  <c r="P7" i="2"/>
  <c r="Q7" i="2"/>
  <c r="O8" i="2"/>
  <c r="P8" i="2"/>
  <c r="Q8" i="2"/>
  <c r="O9" i="2"/>
  <c r="P9" i="2"/>
  <c r="Q9" i="2"/>
  <c r="O10" i="2"/>
  <c r="P10" i="2"/>
  <c r="Q10" i="2"/>
  <c r="O11" i="2"/>
  <c r="P11" i="2"/>
  <c r="Q11" i="2"/>
  <c r="O12" i="2"/>
  <c r="P12" i="2"/>
  <c r="Q12" i="2"/>
  <c r="Q4" i="2"/>
  <c r="P4" i="2"/>
  <c r="O4" i="2"/>
  <c r="N24" i="2"/>
  <c r="N23" i="2"/>
  <c r="N22" i="2"/>
  <c r="N21" i="2"/>
  <c r="N20" i="2"/>
  <c r="N19" i="2"/>
  <c r="N18" i="2"/>
  <c r="N17" i="2"/>
  <c r="N16" i="2"/>
  <c r="N5" i="2"/>
  <c r="N6" i="2"/>
  <c r="N7" i="2"/>
  <c r="N8" i="2"/>
  <c r="N9" i="2"/>
  <c r="N10" i="2"/>
  <c r="N11" i="2"/>
  <c r="N12" i="2"/>
  <c r="N4" i="2"/>
  <c r="N25" i="2"/>
  <c r="G15" i="2" a="1"/>
  <c r="H15" i="2" s="1"/>
  <c r="G1" i="2" a="1"/>
  <c r="I1" i="2" s="1"/>
  <c r="F220" i="6" l="1"/>
  <c r="F15" i="6"/>
  <c r="E222" i="6"/>
  <c r="E17" i="6"/>
  <c r="B220" i="6"/>
  <c r="B15" i="6"/>
  <c r="C220" i="6"/>
  <c r="C15" i="6"/>
  <c r="G15" i="2"/>
  <c r="L15" i="2"/>
  <c r="K15" i="2"/>
  <c r="J15" i="2"/>
  <c r="AC16" i="3" s="1"/>
  <c r="AD16" i="3" s="1"/>
  <c r="I15" i="2"/>
  <c r="H1" i="2"/>
  <c r="G1" i="2"/>
  <c r="L1" i="2"/>
  <c r="K1" i="2"/>
  <c r="J1" i="2"/>
  <c r="AC15" i="3" l="1"/>
  <c r="AD15" i="3" s="1"/>
  <c r="N12" i="7"/>
  <c r="AC14" i="3"/>
  <c r="AD14" i="3" s="1"/>
  <c r="F16" i="6"/>
  <c r="F221" i="6"/>
  <c r="AC17" i="3"/>
  <c r="AD17" i="3" s="1"/>
  <c r="G2" i="2" a="1"/>
  <c r="E223" i="6"/>
  <c r="E18" i="6"/>
  <c r="B221" i="6"/>
  <c r="B16" i="6"/>
  <c r="C16" i="6"/>
  <c r="C221" i="6"/>
  <c r="F15" i="2"/>
  <c r="F222" i="6" l="1"/>
  <c r="F17" i="6"/>
  <c r="H2" i="2"/>
  <c r="G2" i="2"/>
  <c r="L2" i="2"/>
  <c r="J2" i="2"/>
  <c r="Z16" i="3" s="1"/>
  <c r="AA16" i="3" s="1"/>
  <c r="J16" i="3" s="1"/>
  <c r="K16" i="3" s="1"/>
  <c r="I2" i="2"/>
  <c r="K2" i="2"/>
  <c r="E224" i="6"/>
  <c r="E19" i="6"/>
  <c r="C222" i="6"/>
  <c r="C17" i="6"/>
  <c r="B17" i="6"/>
  <c r="B222" i="6"/>
  <c r="Z15" i="3" l="1"/>
  <c r="AA15" i="3" s="1"/>
  <c r="J15" i="3" s="1"/>
  <c r="K15" i="3" s="1"/>
  <c r="G12" i="7"/>
  <c r="F18" i="6"/>
  <c r="F223" i="6"/>
  <c r="Z17" i="3"/>
  <c r="AA17" i="3" s="1"/>
  <c r="J17" i="3" s="1"/>
  <c r="K17" i="3" s="1"/>
  <c r="Z14" i="3"/>
  <c r="AA14" i="3" s="1"/>
  <c r="J14" i="3" s="1"/>
  <c r="K14" i="3" s="1"/>
  <c r="E20" i="6"/>
  <c r="E225" i="6"/>
  <c r="C223" i="6"/>
  <c r="C18" i="6"/>
  <c r="B223" i="6"/>
  <c r="B18" i="6"/>
  <c r="F19" i="6" l="1"/>
  <c r="F224" i="6"/>
  <c r="N15" i="3"/>
  <c r="E21" i="6"/>
  <c r="E226" i="6"/>
  <c r="C224" i="6"/>
  <c r="C19" i="6"/>
  <c r="B224" i="6"/>
  <c r="B19" i="6"/>
  <c r="C3" i="5" l="1"/>
  <c r="N17" i="3"/>
  <c r="F20" i="6"/>
  <c r="F225" i="6"/>
  <c r="E227" i="6"/>
  <c r="E22" i="6"/>
  <c r="B20" i="6"/>
  <c r="B225" i="6"/>
  <c r="C20" i="6"/>
  <c r="C225" i="6"/>
  <c r="F21" i="6" l="1"/>
  <c r="F226" i="6"/>
  <c r="E228" i="6"/>
  <c r="E23" i="6"/>
  <c r="C21" i="6"/>
  <c r="C226" i="6"/>
  <c r="B226" i="6"/>
  <c r="B21" i="6"/>
  <c r="F227" i="6" l="1"/>
  <c r="F22" i="6"/>
  <c r="E24" i="6"/>
  <c r="E229" i="6"/>
  <c r="B227" i="6"/>
  <c r="B22" i="6"/>
  <c r="C227" i="6"/>
  <c r="C22" i="6"/>
  <c r="F228" i="6" l="1"/>
  <c r="F23" i="6"/>
  <c r="E230" i="6"/>
  <c r="E25" i="6"/>
  <c r="C228" i="6"/>
  <c r="C23" i="6"/>
  <c r="B228" i="6"/>
  <c r="B23" i="6"/>
  <c r="F229" i="6" l="1"/>
  <c r="F24" i="6"/>
  <c r="E231" i="6"/>
  <c r="E26" i="6"/>
  <c r="B229" i="6"/>
  <c r="B24" i="6"/>
  <c r="C24" i="6"/>
  <c r="C229" i="6"/>
  <c r="F230" i="6" l="1"/>
  <c r="F25" i="6"/>
  <c r="E232" i="6"/>
  <c r="E27" i="6"/>
  <c r="C230" i="6"/>
  <c r="C25" i="6"/>
  <c r="B25" i="6"/>
  <c r="B230" i="6"/>
  <c r="F231" i="6" l="1"/>
  <c r="F26" i="6"/>
  <c r="E28" i="6"/>
  <c r="E233" i="6"/>
  <c r="B231" i="6"/>
  <c r="B26" i="6"/>
  <c r="C231" i="6"/>
  <c r="C26" i="6"/>
  <c r="F27" i="6" l="1"/>
  <c r="F232" i="6"/>
  <c r="E29" i="6"/>
  <c r="E234" i="6"/>
  <c r="C232" i="6"/>
  <c r="C27" i="6"/>
  <c r="B232" i="6"/>
  <c r="B27" i="6"/>
  <c r="F28" i="6" l="1"/>
  <c r="F233" i="6"/>
  <c r="E235" i="6"/>
  <c r="E30" i="6"/>
  <c r="C28" i="6"/>
  <c r="C233" i="6"/>
  <c r="B28" i="6"/>
  <c r="B233" i="6"/>
  <c r="F29" i="6" l="1"/>
  <c r="F234" i="6"/>
  <c r="E31" i="6"/>
  <c r="E236" i="6"/>
  <c r="B234" i="6"/>
  <c r="B29" i="6"/>
  <c r="C29" i="6"/>
  <c r="C234" i="6"/>
  <c r="F235" i="6" l="1"/>
  <c r="F30" i="6"/>
  <c r="E32" i="6"/>
  <c r="E237" i="6"/>
  <c r="C235" i="6"/>
  <c r="C30" i="6"/>
  <c r="B235" i="6"/>
  <c r="B30" i="6"/>
  <c r="F236" i="6" l="1"/>
  <c r="F31" i="6"/>
  <c r="E238" i="6"/>
  <c r="E33" i="6"/>
  <c r="B31" i="6"/>
  <c r="B236" i="6"/>
  <c r="C236" i="6"/>
  <c r="C31" i="6"/>
  <c r="F32" i="6" l="1"/>
  <c r="F237" i="6"/>
  <c r="E239" i="6"/>
  <c r="E34" i="6"/>
  <c r="C32" i="6"/>
  <c r="C237" i="6"/>
  <c r="B237" i="6"/>
  <c r="B32" i="6"/>
  <c r="F238" i="6" l="1"/>
  <c r="F33" i="6"/>
  <c r="E240" i="6"/>
  <c r="E35" i="6"/>
  <c r="B33" i="6"/>
  <c r="B238" i="6"/>
  <c r="C238" i="6"/>
  <c r="C33" i="6"/>
  <c r="F239" i="6" l="1"/>
  <c r="F34" i="6"/>
  <c r="E36" i="6"/>
  <c r="E241" i="6"/>
  <c r="C239" i="6"/>
  <c r="C34" i="6"/>
  <c r="B34" i="6"/>
  <c r="B239" i="6"/>
  <c r="F35" i="6" l="1"/>
  <c r="F240" i="6"/>
  <c r="E37" i="6"/>
  <c r="E242" i="6"/>
  <c r="B240" i="6"/>
  <c r="B35" i="6"/>
  <c r="C240" i="6"/>
  <c r="C35" i="6"/>
  <c r="F36" i="6" l="1"/>
  <c r="F241" i="6"/>
  <c r="E243" i="6"/>
  <c r="E38" i="6"/>
  <c r="B241" i="6"/>
  <c r="B36" i="6"/>
  <c r="C36" i="6"/>
  <c r="C241" i="6"/>
  <c r="F37" i="6" l="1"/>
  <c r="F242" i="6"/>
  <c r="E244" i="6"/>
  <c r="E39" i="6"/>
  <c r="C37" i="6"/>
  <c r="C242" i="6"/>
  <c r="B242" i="6"/>
  <c r="B37" i="6"/>
  <c r="F243" i="6" l="1"/>
  <c r="F38" i="6"/>
  <c r="E40" i="6"/>
  <c r="E245" i="6"/>
  <c r="B243" i="6"/>
  <c r="B38" i="6"/>
  <c r="C243" i="6"/>
  <c r="C38" i="6"/>
  <c r="F244" i="6" l="1"/>
  <c r="F39" i="6"/>
  <c r="E246" i="6"/>
  <c r="E41" i="6"/>
  <c r="C244" i="6"/>
  <c r="C39" i="6"/>
  <c r="B244" i="6"/>
  <c r="B39" i="6"/>
  <c r="F40" i="6" l="1"/>
  <c r="F245" i="6"/>
  <c r="E247" i="6"/>
  <c r="E42" i="6"/>
  <c r="C40" i="6"/>
  <c r="C245" i="6"/>
  <c r="B245" i="6"/>
  <c r="B40" i="6"/>
  <c r="F246" i="6" l="1"/>
  <c r="F41" i="6"/>
  <c r="E248" i="6"/>
  <c r="E43" i="6"/>
  <c r="B41" i="6"/>
  <c r="B246" i="6"/>
  <c r="C246" i="6"/>
  <c r="C41" i="6"/>
  <c r="F247" i="6" l="1"/>
  <c r="F42" i="6"/>
  <c r="E44" i="6"/>
  <c r="E249" i="6"/>
  <c r="C247" i="6"/>
  <c r="C42" i="6"/>
  <c r="B247" i="6"/>
  <c r="B42" i="6"/>
  <c r="F248" i="6" l="1"/>
  <c r="F43" i="6"/>
  <c r="E45" i="6"/>
  <c r="E250" i="6"/>
  <c r="B248" i="6"/>
  <c r="B43" i="6"/>
  <c r="C248" i="6"/>
  <c r="C43" i="6"/>
  <c r="F249" i="6" l="1"/>
  <c r="F44" i="6"/>
  <c r="E251" i="6"/>
  <c r="E46" i="6"/>
  <c r="B249" i="6"/>
  <c r="B44" i="6"/>
  <c r="C44" i="6"/>
  <c r="C249" i="6"/>
  <c r="F45" i="6" l="1"/>
  <c r="F250" i="6"/>
  <c r="E252" i="6"/>
  <c r="E47" i="6"/>
  <c r="C45" i="6"/>
  <c r="C250" i="6"/>
  <c r="B250" i="6"/>
  <c r="B45" i="6"/>
  <c r="F251" i="6" l="1"/>
  <c r="F46" i="6"/>
  <c r="E48" i="6"/>
  <c r="E253" i="6"/>
  <c r="B251" i="6"/>
  <c r="B46" i="6"/>
  <c r="C251" i="6"/>
  <c r="C46" i="6"/>
  <c r="F252" i="6" l="1"/>
  <c r="F47" i="6"/>
  <c r="E254" i="6"/>
  <c r="E49" i="6"/>
  <c r="B47" i="6"/>
  <c r="B252" i="6"/>
  <c r="C252" i="6"/>
  <c r="C47" i="6"/>
  <c r="F48" i="6" l="1"/>
  <c r="F253" i="6"/>
  <c r="E255" i="6"/>
  <c r="E50" i="6"/>
  <c r="C48" i="6"/>
  <c r="C253" i="6"/>
  <c r="B253" i="6"/>
  <c r="B48" i="6"/>
  <c r="F254" i="6" l="1"/>
  <c r="F49" i="6"/>
  <c r="E256" i="6"/>
  <c r="E51" i="6"/>
  <c r="B49" i="6"/>
  <c r="B254" i="6"/>
  <c r="C254" i="6"/>
  <c r="C49" i="6"/>
  <c r="F255" i="6" l="1"/>
  <c r="F50" i="6"/>
  <c r="E52" i="6"/>
  <c r="E257" i="6"/>
  <c r="C255" i="6"/>
  <c r="C50" i="6"/>
  <c r="B50" i="6"/>
  <c r="B255" i="6"/>
  <c r="F256" i="6" l="1"/>
  <c r="F51" i="6"/>
  <c r="E53" i="6"/>
  <c r="E258" i="6"/>
  <c r="B256" i="6"/>
  <c r="B51" i="6"/>
  <c r="C256" i="6"/>
  <c r="C51" i="6"/>
  <c r="F257" i="6" l="1"/>
  <c r="F52" i="6"/>
  <c r="E259" i="6"/>
  <c r="E54" i="6"/>
  <c r="C52" i="6"/>
  <c r="C257" i="6"/>
  <c r="B52" i="6"/>
  <c r="B257" i="6"/>
  <c r="F53" i="6" l="1"/>
  <c r="F258" i="6"/>
  <c r="E55" i="6"/>
  <c r="E260" i="6"/>
  <c r="B258" i="6"/>
  <c r="B53" i="6"/>
  <c r="C53" i="6"/>
  <c r="C258" i="6"/>
  <c r="F259" i="6" l="1"/>
  <c r="F54" i="6"/>
  <c r="E56" i="6"/>
  <c r="E261" i="6"/>
  <c r="C259" i="6"/>
  <c r="C54" i="6"/>
  <c r="B259" i="6"/>
  <c r="B54" i="6"/>
  <c r="F260" i="6" l="1"/>
  <c r="F55" i="6"/>
  <c r="E262" i="6"/>
  <c r="E57" i="6"/>
  <c r="B260" i="6"/>
  <c r="B55" i="6"/>
  <c r="C260" i="6"/>
  <c r="C55" i="6"/>
  <c r="F56" i="6" l="1"/>
  <c r="F261" i="6"/>
  <c r="E263" i="6"/>
  <c r="E58" i="6"/>
  <c r="B261" i="6"/>
  <c r="B56" i="6"/>
  <c r="C56" i="6"/>
  <c r="C261" i="6"/>
  <c r="F262" i="6" l="1"/>
  <c r="F57" i="6"/>
  <c r="E264" i="6"/>
  <c r="E59" i="6"/>
  <c r="C262" i="6"/>
  <c r="C57" i="6"/>
  <c r="B57" i="6"/>
  <c r="B262" i="6"/>
  <c r="F263" i="6" l="1"/>
  <c r="F58" i="6"/>
  <c r="E60" i="6"/>
  <c r="E265" i="6"/>
  <c r="B263" i="6"/>
  <c r="B58" i="6"/>
  <c r="C263" i="6"/>
  <c r="C58" i="6"/>
  <c r="F59" i="6" l="1"/>
  <c r="F264" i="6"/>
  <c r="E61" i="6"/>
  <c r="E266" i="6"/>
  <c r="B264" i="6"/>
  <c r="B59" i="6"/>
  <c r="C264" i="6"/>
  <c r="C59" i="6"/>
  <c r="F265" i="6" l="1"/>
  <c r="F60" i="6"/>
  <c r="E267" i="6"/>
  <c r="E62" i="6"/>
  <c r="C60" i="6"/>
  <c r="C265" i="6"/>
  <c r="B60" i="6"/>
  <c r="B265" i="6"/>
  <c r="F61" i="6" l="1"/>
  <c r="F266" i="6"/>
  <c r="E268" i="6"/>
  <c r="E63" i="6"/>
  <c r="B266" i="6"/>
  <c r="B61" i="6"/>
  <c r="C61" i="6"/>
  <c r="C266" i="6"/>
  <c r="F267" i="6" l="1"/>
  <c r="F62" i="6"/>
  <c r="E64" i="6"/>
  <c r="E269" i="6"/>
  <c r="C267" i="6"/>
  <c r="C62" i="6"/>
  <c r="B267" i="6"/>
  <c r="B62" i="6"/>
  <c r="F268" i="6" l="1"/>
  <c r="F63" i="6"/>
  <c r="E270" i="6"/>
  <c r="E65" i="6"/>
  <c r="B268" i="6"/>
  <c r="B63" i="6"/>
  <c r="C268" i="6"/>
  <c r="C63" i="6"/>
  <c r="F64" i="6" l="1"/>
  <c r="F269" i="6"/>
  <c r="E271" i="6"/>
  <c r="E66" i="6"/>
  <c r="B269" i="6"/>
  <c r="B64" i="6"/>
  <c r="C64" i="6"/>
  <c r="C269" i="6"/>
  <c r="F270" i="6" l="1"/>
  <c r="F65" i="6"/>
  <c r="E272" i="6"/>
  <c r="E67" i="6"/>
  <c r="C270" i="6"/>
  <c r="C65" i="6"/>
  <c r="B65" i="6"/>
  <c r="B270" i="6"/>
  <c r="F271" i="6" l="1"/>
  <c r="F66" i="6"/>
  <c r="E68" i="6"/>
  <c r="E273" i="6"/>
  <c r="B66" i="6"/>
  <c r="B271" i="6"/>
  <c r="C271" i="6"/>
  <c r="C66" i="6"/>
  <c r="F272" i="6" l="1"/>
  <c r="F67" i="6"/>
  <c r="E69" i="6"/>
  <c r="E274" i="6"/>
  <c r="C272" i="6"/>
  <c r="C67" i="6"/>
  <c r="B272" i="6"/>
  <c r="B67" i="6"/>
  <c r="F273" i="6" l="1"/>
  <c r="F68" i="6"/>
  <c r="E275" i="6"/>
  <c r="E70" i="6"/>
  <c r="C68" i="6"/>
  <c r="C273" i="6"/>
  <c r="B68" i="6"/>
  <c r="B273" i="6"/>
  <c r="F69" i="6" l="1"/>
  <c r="F274" i="6"/>
  <c r="E276" i="6"/>
  <c r="E71" i="6"/>
  <c r="B274" i="6"/>
  <c r="B69" i="6"/>
  <c r="C69" i="6"/>
  <c r="C274" i="6"/>
  <c r="F275" i="6" l="1"/>
  <c r="F70" i="6"/>
  <c r="E72" i="6"/>
  <c r="E277" i="6"/>
  <c r="C275" i="6"/>
  <c r="C70" i="6"/>
  <c r="B275" i="6"/>
  <c r="B70" i="6"/>
  <c r="F71" i="6" l="1"/>
  <c r="F276" i="6"/>
  <c r="E278" i="6"/>
  <c r="E73" i="6"/>
  <c r="C276" i="6"/>
  <c r="C71" i="6"/>
  <c r="B276" i="6"/>
  <c r="B71" i="6"/>
  <c r="F72" i="6" l="1"/>
  <c r="F277" i="6"/>
  <c r="E279" i="6"/>
  <c r="E74" i="6"/>
  <c r="C72" i="6"/>
  <c r="C277" i="6"/>
  <c r="B277" i="6"/>
  <c r="B72" i="6"/>
  <c r="F278" i="6" l="1"/>
  <c r="F73" i="6"/>
  <c r="E280" i="6"/>
  <c r="E75" i="6"/>
  <c r="B73" i="6"/>
  <c r="B278" i="6"/>
  <c r="C278" i="6"/>
  <c r="C73" i="6"/>
  <c r="F279" i="6" l="1"/>
  <c r="F74" i="6"/>
  <c r="E76" i="6"/>
  <c r="E281" i="6"/>
  <c r="C279" i="6"/>
  <c r="C74" i="6"/>
  <c r="B74" i="6"/>
  <c r="B279" i="6"/>
  <c r="F75" i="6" l="1"/>
  <c r="F280" i="6"/>
  <c r="E77" i="6"/>
  <c r="E282" i="6"/>
  <c r="B280" i="6"/>
  <c r="B75" i="6"/>
  <c r="C280" i="6"/>
  <c r="C75" i="6"/>
  <c r="F281" i="6" l="1"/>
  <c r="F76" i="6"/>
  <c r="E283" i="6"/>
  <c r="E78" i="6"/>
  <c r="B76" i="6"/>
  <c r="B281" i="6"/>
  <c r="C76" i="6"/>
  <c r="C281" i="6"/>
  <c r="F77" i="6" l="1"/>
  <c r="F282" i="6"/>
  <c r="E284" i="6"/>
  <c r="E79" i="6"/>
  <c r="C77" i="6"/>
  <c r="C282" i="6"/>
  <c r="B282" i="6"/>
  <c r="B77" i="6"/>
  <c r="F283" i="6" l="1"/>
  <c r="F78" i="6"/>
  <c r="E80" i="6"/>
  <c r="E285" i="6"/>
  <c r="B283" i="6"/>
  <c r="B78" i="6"/>
  <c r="C283" i="6"/>
  <c r="C78" i="6"/>
  <c r="F284" i="6" l="1"/>
  <c r="F79" i="6"/>
  <c r="E286" i="6"/>
  <c r="E81" i="6"/>
  <c r="B284" i="6"/>
  <c r="B79" i="6"/>
  <c r="C284" i="6"/>
  <c r="C79" i="6"/>
  <c r="F80" i="6" l="1"/>
  <c r="F285" i="6"/>
  <c r="E287" i="6"/>
  <c r="E82" i="6"/>
  <c r="B285" i="6"/>
  <c r="B80" i="6"/>
  <c r="C80" i="6"/>
  <c r="C285" i="6"/>
  <c r="F286" i="6" l="1"/>
  <c r="F81" i="6"/>
  <c r="E288" i="6"/>
  <c r="E83" i="6"/>
  <c r="C286" i="6"/>
  <c r="C81" i="6"/>
  <c r="B81" i="6"/>
  <c r="B286" i="6"/>
  <c r="F287" i="6" l="1"/>
  <c r="F82" i="6"/>
  <c r="E84" i="6"/>
  <c r="E289" i="6"/>
  <c r="B287" i="6"/>
  <c r="B82" i="6"/>
  <c r="C287" i="6"/>
  <c r="C82" i="6"/>
  <c r="F288" i="6" l="1"/>
  <c r="F83" i="6"/>
  <c r="E85" i="6"/>
  <c r="E290" i="6"/>
  <c r="B288" i="6"/>
  <c r="B83" i="6"/>
  <c r="C288" i="6"/>
  <c r="C83" i="6"/>
  <c r="F84" i="6" l="1"/>
  <c r="F289" i="6"/>
  <c r="E291" i="6"/>
  <c r="E86" i="6"/>
  <c r="C84" i="6"/>
  <c r="C289" i="6"/>
  <c r="B84" i="6"/>
  <c r="B289" i="6"/>
  <c r="F85" i="6" l="1"/>
  <c r="F290" i="6"/>
  <c r="E292" i="6"/>
  <c r="E87" i="6"/>
  <c r="B290" i="6"/>
  <c r="B85" i="6"/>
  <c r="C85" i="6"/>
  <c r="C290" i="6"/>
  <c r="F291" i="6" l="1"/>
  <c r="F86" i="6"/>
  <c r="E88" i="6"/>
  <c r="E293" i="6"/>
  <c r="C291" i="6"/>
  <c r="C86" i="6"/>
  <c r="B291" i="6"/>
  <c r="B86" i="6"/>
  <c r="F87" i="6" l="1"/>
  <c r="F292" i="6"/>
  <c r="E294" i="6"/>
  <c r="E89" i="6"/>
  <c r="C292" i="6"/>
  <c r="C87" i="6"/>
  <c r="B292" i="6"/>
  <c r="B87" i="6"/>
  <c r="F88" i="6" l="1"/>
  <c r="F293" i="6"/>
  <c r="E295" i="6"/>
  <c r="E90" i="6"/>
  <c r="B293" i="6"/>
  <c r="B88" i="6"/>
  <c r="C88" i="6"/>
  <c r="C293" i="6"/>
  <c r="F294" i="6" l="1"/>
  <c r="F89" i="6"/>
  <c r="E296" i="6"/>
  <c r="E91" i="6"/>
  <c r="C294" i="6"/>
  <c r="C89" i="6"/>
  <c r="B89" i="6"/>
  <c r="B294" i="6"/>
  <c r="F295" i="6" l="1"/>
  <c r="F90" i="6"/>
  <c r="E92" i="6"/>
  <c r="E297" i="6"/>
  <c r="B295" i="6"/>
  <c r="B90" i="6"/>
  <c r="C295" i="6"/>
  <c r="C90" i="6"/>
  <c r="F296" i="6" l="1"/>
  <c r="F91" i="6"/>
  <c r="E93" i="6"/>
  <c r="E298" i="6"/>
  <c r="B296" i="6"/>
  <c r="B91" i="6"/>
  <c r="C296" i="6"/>
  <c r="C91" i="6"/>
  <c r="F297" i="6" l="1"/>
  <c r="F92" i="6"/>
  <c r="E299" i="6"/>
  <c r="E94" i="6"/>
  <c r="C92" i="6"/>
  <c r="C297" i="6"/>
  <c r="B92" i="6"/>
  <c r="B297" i="6"/>
  <c r="F93" i="6" l="1"/>
  <c r="F298" i="6"/>
  <c r="E300" i="6"/>
  <c r="E95" i="6"/>
  <c r="B298" i="6"/>
  <c r="B93" i="6"/>
  <c r="C93" i="6"/>
  <c r="C298" i="6"/>
  <c r="F299" i="6" l="1"/>
  <c r="F94" i="6"/>
  <c r="E96" i="6"/>
  <c r="E301" i="6"/>
  <c r="C299" i="6"/>
  <c r="C94" i="6"/>
  <c r="B299" i="6"/>
  <c r="B94" i="6"/>
  <c r="F300" i="6" l="1"/>
  <c r="F95" i="6"/>
  <c r="E302" i="6"/>
  <c r="E97" i="6"/>
  <c r="B95" i="6"/>
  <c r="B300" i="6"/>
  <c r="C300" i="6"/>
  <c r="C95" i="6"/>
  <c r="F96" i="6" l="1"/>
  <c r="F301" i="6"/>
  <c r="E303" i="6"/>
  <c r="E98" i="6"/>
  <c r="C96" i="6"/>
  <c r="C301" i="6"/>
  <c r="B301" i="6"/>
  <c r="B96" i="6"/>
  <c r="F302" i="6" l="1"/>
  <c r="F97" i="6"/>
  <c r="E304" i="6"/>
  <c r="E99" i="6"/>
  <c r="B97" i="6"/>
  <c r="B302" i="6"/>
  <c r="C302" i="6"/>
  <c r="C97" i="6"/>
  <c r="F303" i="6" l="1"/>
  <c r="F98" i="6"/>
  <c r="E100" i="6"/>
  <c r="E305" i="6"/>
  <c r="C303" i="6"/>
  <c r="C98" i="6"/>
  <c r="B98" i="6"/>
  <c r="B303" i="6"/>
  <c r="F99" i="6" l="1"/>
  <c r="F304" i="6"/>
  <c r="E101" i="6"/>
  <c r="E306" i="6"/>
  <c r="B304" i="6"/>
  <c r="B99" i="6"/>
  <c r="C304" i="6"/>
  <c r="C99" i="6"/>
  <c r="F100" i="6" l="1"/>
  <c r="F305" i="6"/>
  <c r="E307" i="6"/>
  <c r="E102" i="6"/>
  <c r="C100" i="6"/>
  <c r="C305" i="6"/>
  <c r="B305" i="6"/>
  <c r="B100" i="6"/>
  <c r="F101" i="6" l="1"/>
  <c r="F306" i="6"/>
  <c r="E308" i="6"/>
  <c r="E103" i="6"/>
  <c r="B306" i="6"/>
  <c r="B101" i="6"/>
  <c r="C101" i="6"/>
  <c r="C306" i="6"/>
  <c r="F307" i="6" l="1"/>
  <c r="F102" i="6"/>
  <c r="E104" i="6"/>
  <c r="E309" i="6"/>
  <c r="C307" i="6"/>
  <c r="C102" i="6"/>
  <c r="B307" i="6"/>
  <c r="B102" i="6"/>
  <c r="F308" i="6" l="1"/>
  <c r="F103" i="6"/>
  <c r="E310" i="6"/>
  <c r="E105" i="6"/>
  <c r="B308" i="6"/>
  <c r="B103" i="6"/>
  <c r="C308" i="6"/>
  <c r="C103" i="6"/>
  <c r="F104" i="6" l="1"/>
  <c r="F309" i="6"/>
  <c r="E311" i="6"/>
  <c r="E106" i="6"/>
  <c r="C104" i="6"/>
  <c r="C309" i="6"/>
  <c r="B309" i="6"/>
  <c r="B104" i="6"/>
  <c r="F310" i="6" l="1"/>
  <c r="F105" i="6"/>
  <c r="E107" i="6"/>
  <c r="E312" i="6"/>
  <c r="B105" i="6"/>
  <c r="B310" i="6"/>
  <c r="C310" i="6"/>
  <c r="C105" i="6"/>
  <c r="F311" i="6" l="1"/>
  <c r="F106" i="6"/>
  <c r="E108" i="6"/>
  <c r="E313" i="6"/>
  <c r="C311" i="6"/>
  <c r="C106" i="6"/>
  <c r="B106" i="6"/>
  <c r="B311" i="6"/>
  <c r="F107" i="6" l="1"/>
  <c r="F312" i="6"/>
  <c r="E109" i="6"/>
  <c r="E314" i="6"/>
  <c r="B312" i="6"/>
  <c r="B107" i="6"/>
  <c r="C312" i="6"/>
  <c r="C107" i="6"/>
  <c r="F108" i="6" l="1"/>
  <c r="F313" i="6"/>
  <c r="E315" i="6"/>
  <c r="E110" i="6"/>
  <c r="B313" i="6"/>
  <c r="B108" i="6"/>
  <c r="C108" i="6"/>
  <c r="C313" i="6"/>
  <c r="F109" i="6" l="1"/>
  <c r="F314" i="6"/>
  <c r="E316" i="6"/>
  <c r="E111" i="6"/>
  <c r="C109" i="6"/>
  <c r="C314" i="6"/>
  <c r="B314" i="6"/>
  <c r="B109" i="6"/>
  <c r="F315" i="6" l="1"/>
  <c r="F110" i="6"/>
  <c r="E112" i="6"/>
  <c r="E317" i="6"/>
  <c r="B315" i="6"/>
  <c r="B110" i="6"/>
  <c r="C315" i="6"/>
  <c r="C110" i="6"/>
  <c r="F316" i="6" l="1"/>
  <c r="F111" i="6"/>
  <c r="E318" i="6"/>
  <c r="E113" i="6"/>
  <c r="B111" i="6"/>
  <c r="B316" i="6"/>
  <c r="C316" i="6"/>
  <c r="C111" i="6"/>
  <c r="F112" i="6" l="1"/>
  <c r="F317" i="6"/>
  <c r="E319" i="6"/>
  <c r="E114" i="6"/>
  <c r="C112" i="6"/>
  <c r="C317" i="6"/>
  <c r="B317" i="6"/>
  <c r="B112" i="6"/>
  <c r="F318" i="6" l="1"/>
  <c r="F113" i="6"/>
  <c r="E320" i="6"/>
  <c r="E115" i="6"/>
  <c r="E116" i="6" a="1"/>
  <c r="B113" i="6"/>
  <c r="B318" i="6"/>
  <c r="C318" i="6"/>
  <c r="C113" i="6"/>
  <c r="F319" i="6" l="1"/>
  <c r="F114" i="6"/>
  <c r="E117" i="6"/>
  <c r="E125" i="6"/>
  <c r="E133" i="6"/>
  <c r="E141" i="6"/>
  <c r="E149" i="6"/>
  <c r="E157" i="6"/>
  <c r="E165" i="6"/>
  <c r="E173" i="6"/>
  <c r="E181" i="6"/>
  <c r="E189" i="6"/>
  <c r="E197" i="6"/>
  <c r="E205" i="6"/>
  <c r="E213" i="6"/>
  <c r="E118" i="6"/>
  <c r="E126" i="6"/>
  <c r="E134" i="6"/>
  <c r="E142" i="6"/>
  <c r="E150" i="6"/>
  <c r="E158" i="6"/>
  <c r="E166" i="6"/>
  <c r="E174" i="6"/>
  <c r="E182" i="6"/>
  <c r="E190" i="6"/>
  <c r="E198" i="6"/>
  <c r="E206" i="6"/>
  <c r="E214" i="6"/>
  <c r="E119" i="6"/>
  <c r="E127" i="6"/>
  <c r="E135" i="6"/>
  <c r="E143" i="6"/>
  <c r="E151" i="6"/>
  <c r="E159" i="6"/>
  <c r="E167" i="6"/>
  <c r="E175" i="6"/>
  <c r="E183" i="6"/>
  <c r="E191" i="6"/>
  <c r="E199" i="6"/>
  <c r="E207" i="6"/>
  <c r="E215" i="6"/>
  <c r="E120" i="6"/>
  <c r="E128" i="6"/>
  <c r="E136" i="6"/>
  <c r="E144" i="6"/>
  <c r="E152" i="6"/>
  <c r="E160" i="6"/>
  <c r="E168" i="6"/>
  <c r="E176" i="6"/>
  <c r="E184" i="6"/>
  <c r="E192" i="6"/>
  <c r="E200" i="6"/>
  <c r="E208" i="6"/>
  <c r="E216" i="6"/>
  <c r="E121" i="6"/>
  <c r="E129" i="6"/>
  <c r="E137" i="6"/>
  <c r="E145" i="6"/>
  <c r="E153" i="6"/>
  <c r="E161" i="6"/>
  <c r="E169" i="6"/>
  <c r="E177" i="6"/>
  <c r="E185" i="6"/>
  <c r="E193" i="6"/>
  <c r="E201" i="6"/>
  <c r="E209" i="6"/>
  <c r="E217" i="6"/>
  <c r="E122" i="6"/>
  <c r="E130" i="6"/>
  <c r="E138" i="6"/>
  <c r="E146" i="6"/>
  <c r="E154" i="6"/>
  <c r="E162" i="6"/>
  <c r="E170" i="6"/>
  <c r="E178" i="6"/>
  <c r="E186" i="6"/>
  <c r="E194" i="6"/>
  <c r="E202" i="6"/>
  <c r="E210" i="6"/>
  <c r="E131" i="6"/>
  <c r="E147" i="6"/>
  <c r="E155" i="6"/>
  <c r="E171" i="6"/>
  <c r="E179" i="6"/>
  <c r="E187" i="6"/>
  <c r="E203" i="6"/>
  <c r="E211" i="6"/>
  <c r="E123" i="6"/>
  <c r="E139" i="6"/>
  <c r="E163" i="6"/>
  <c r="E195" i="6"/>
  <c r="E116" i="6"/>
  <c r="E124" i="6"/>
  <c r="E132" i="6"/>
  <c r="E140" i="6"/>
  <c r="E148" i="6"/>
  <c r="E156" i="6"/>
  <c r="E164" i="6"/>
  <c r="E172" i="6"/>
  <c r="E180" i="6"/>
  <c r="E188" i="6"/>
  <c r="E196" i="6"/>
  <c r="E204" i="6"/>
  <c r="E212" i="6"/>
  <c r="C319" i="6"/>
  <c r="C114" i="6"/>
  <c r="B114" i="6"/>
  <c r="B319" i="6"/>
  <c r="F320" i="6" l="1"/>
  <c r="F115" i="6"/>
  <c r="F116" i="6" a="1"/>
  <c r="B320" i="6"/>
  <c r="B115" i="6"/>
  <c r="B116" i="6" a="1"/>
  <c r="C320" i="6"/>
  <c r="C115" i="6"/>
  <c r="C116" i="6" a="1"/>
  <c r="F120" i="6" l="1"/>
  <c r="F184" i="6"/>
  <c r="F145" i="6"/>
  <c r="F172" i="6"/>
  <c r="F133" i="6"/>
  <c r="F197" i="6"/>
  <c r="F194" i="6"/>
  <c r="F195" i="6"/>
  <c r="F210" i="6"/>
  <c r="F214" i="6"/>
  <c r="F177" i="6"/>
  <c r="F131" i="6"/>
  <c r="F166" i="6"/>
  <c r="F116" i="6"/>
  <c r="F205" i="6"/>
  <c r="F154" i="6"/>
  <c r="F161" i="6"/>
  <c r="F188" i="6"/>
  <c r="F174" i="6"/>
  <c r="F134" i="6"/>
  <c r="F206" i="6"/>
  <c r="F202" i="6"/>
  <c r="F191" i="6"/>
  <c r="F208" i="6"/>
  <c r="F157" i="6"/>
  <c r="F127" i="6"/>
  <c r="F150" i="6"/>
  <c r="F203" i="6"/>
  <c r="F152" i="6"/>
  <c r="F159" i="6"/>
  <c r="F123" i="6"/>
  <c r="F121" i="6"/>
  <c r="F155" i="6"/>
  <c r="F139" i="6"/>
  <c r="F129" i="6"/>
  <c r="F187" i="6"/>
  <c r="F137" i="6"/>
  <c r="F198" i="6"/>
  <c r="F128" i="6"/>
  <c r="F192" i="6"/>
  <c r="F180" i="6"/>
  <c r="F141" i="6"/>
  <c r="F207" i="6"/>
  <c r="F209" i="6"/>
  <c r="F118" i="6"/>
  <c r="F190" i="6"/>
  <c r="F178" i="6"/>
  <c r="F213" i="6"/>
  <c r="F186" i="6"/>
  <c r="F132" i="6"/>
  <c r="F126" i="6"/>
  <c r="F147" i="6"/>
  <c r="F216" i="6"/>
  <c r="F143" i="6"/>
  <c r="F217" i="6"/>
  <c r="F173" i="6"/>
  <c r="F175" i="6"/>
  <c r="F122" i="6"/>
  <c r="F117" i="6"/>
  <c r="F185" i="6"/>
  <c r="F176" i="6"/>
  <c r="F201" i="6"/>
  <c r="F136" i="6"/>
  <c r="F200" i="6"/>
  <c r="F124" i="6"/>
  <c r="F149" i="6"/>
  <c r="F130" i="6"/>
  <c r="F196" i="6"/>
  <c r="F146" i="6"/>
  <c r="F215" i="6"/>
  <c r="F204" i="6"/>
  <c r="F165" i="6"/>
  <c r="F162" i="6"/>
  <c r="F211" i="6"/>
  <c r="F212" i="6"/>
  <c r="F158" i="6"/>
  <c r="F135" i="6"/>
  <c r="F168" i="6"/>
  <c r="F170" i="6"/>
  <c r="F189" i="6"/>
  <c r="F163" i="6"/>
  <c r="F144" i="6"/>
  <c r="F199" i="6"/>
  <c r="F142" i="6"/>
  <c r="F119" i="6"/>
  <c r="F160" i="6"/>
  <c r="F171" i="6"/>
  <c r="F181" i="6"/>
  <c r="F151" i="6"/>
  <c r="F182" i="6"/>
  <c r="F140" i="6"/>
  <c r="F156" i="6"/>
  <c r="F167" i="6"/>
  <c r="F125" i="6"/>
  <c r="F179" i="6"/>
  <c r="F148" i="6"/>
  <c r="F193" i="6"/>
  <c r="F169" i="6"/>
  <c r="F138" i="6"/>
  <c r="F164" i="6"/>
  <c r="F183" i="6"/>
  <c r="F153" i="6"/>
  <c r="B116" i="6"/>
  <c r="B124" i="6"/>
  <c r="B132" i="6"/>
  <c r="B140" i="6"/>
  <c r="B148" i="6"/>
  <c r="B156" i="6"/>
  <c r="B164" i="6"/>
  <c r="B172" i="6"/>
  <c r="B180" i="6"/>
  <c r="B188" i="6"/>
  <c r="B196" i="6"/>
  <c r="B204" i="6"/>
  <c r="B212" i="6"/>
  <c r="B117" i="6"/>
  <c r="B119" i="6"/>
  <c r="B127" i="6"/>
  <c r="B135" i="6"/>
  <c r="B143" i="6"/>
  <c r="B151" i="6"/>
  <c r="B159" i="6"/>
  <c r="B167" i="6"/>
  <c r="B175" i="6"/>
  <c r="B183" i="6"/>
  <c r="B191" i="6"/>
  <c r="B199" i="6"/>
  <c r="B207" i="6"/>
  <c r="B215" i="6"/>
  <c r="B120" i="6"/>
  <c r="B128" i="6"/>
  <c r="B136" i="6"/>
  <c r="B144" i="6"/>
  <c r="B152" i="6"/>
  <c r="B160" i="6"/>
  <c r="B168" i="6"/>
  <c r="B176" i="6"/>
  <c r="B184" i="6"/>
  <c r="B192" i="6"/>
  <c r="B200" i="6"/>
  <c r="B208" i="6"/>
  <c r="B216" i="6"/>
  <c r="B122" i="6"/>
  <c r="B130" i="6"/>
  <c r="B138" i="6"/>
  <c r="B146" i="6"/>
  <c r="B154" i="6"/>
  <c r="B162" i="6"/>
  <c r="B170" i="6"/>
  <c r="B178" i="6"/>
  <c r="B186" i="6"/>
  <c r="B194" i="6"/>
  <c r="B202" i="6"/>
  <c r="B210" i="6"/>
  <c r="B121" i="6"/>
  <c r="B137" i="6"/>
  <c r="B153" i="6"/>
  <c r="B169" i="6"/>
  <c r="B185" i="6"/>
  <c r="B201" i="6"/>
  <c r="B217" i="6"/>
  <c r="B123" i="6"/>
  <c r="B139" i="6"/>
  <c r="B155" i="6"/>
  <c r="B171" i="6"/>
  <c r="B187" i="6"/>
  <c r="B203" i="6"/>
  <c r="B125" i="6"/>
  <c r="B141" i="6"/>
  <c r="B173" i="6"/>
  <c r="B189" i="6"/>
  <c r="B205" i="6"/>
  <c r="B209" i="6"/>
  <c r="B157" i="6"/>
  <c r="B126" i="6"/>
  <c r="B142" i="6"/>
  <c r="B158" i="6"/>
  <c r="B174" i="6"/>
  <c r="B190" i="6"/>
  <c r="B206" i="6"/>
  <c r="B129" i="6"/>
  <c r="B145" i="6"/>
  <c r="B161" i="6"/>
  <c r="B177" i="6"/>
  <c r="B193" i="6"/>
  <c r="B131" i="6"/>
  <c r="B147" i="6"/>
  <c r="B163" i="6"/>
  <c r="B179" i="6"/>
  <c r="B195" i="6"/>
  <c r="B211" i="6"/>
  <c r="B133" i="6"/>
  <c r="B149" i="6"/>
  <c r="B165" i="6"/>
  <c r="B181" i="6"/>
  <c r="B197" i="6"/>
  <c r="B213" i="6"/>
  <c r="B118" i="6"/>
  <c r="D118" i="6" s="1"/>
  <c r="AQ15" i="7" s="1"/>
  <c r="B134" i="6"/>
  <c r="B150" i="6"/>
  <c r="B166" i="6"/>
  <c r="B182" i="6"/>
  <c r="B198" i="6"/>
  <c r="B214" i="6"/>
  <c r="C117" i="6"/>
  <c r="C125" i="6"/>
  <c r="C133" i="6"/>
  <c r="C141" i="6"/>
  <c r="C149" i="6"/>
  <c r="C157" i="6"/>
  <c r="C165" i="6"/>
  <c r="C173" i="6"/>
  <c r="C181" i="6"/>
  <c r="C189" i="6"/>
  <c r="C197" i="6"/>
  <c r="C205" i="6"/>
  <c r="C213" i="6"/>
  <c r="C118" i="6"/>
  <c r="C126" i="6"/>
  <c r="C134" i="6"/>
  <c r="C142" i="6"/>
  <c r="C150" i="6"/>
  <c r="C158" i="6"/>
  <c r="C166" i="6"/>
  <c r="C174" i="6"/>
  <c r="C182" i="6"/>
  <c r="C190" i="6"/>
  <c r="C198" i="6"/>
  <c r="C206" i="6"/>
  <c r="C214" i="6"/>
  <c r="C119" i="6"/>
  <c r="C127" i="6"/>
  <c r="C135" i="6"/>
  <c r="C143" i="6"/>
  <c r="C151" i="6"/>
  <c r="C159" i="6"/>
  <c r="C167" i="6"/>
  <c r="C175" i="6"/>
  <c r="C183" i="6"/>
  <c r="C191" i="6"/>
  <c r="C199" i="6"/>
  <c r="C207" i="6"/>
  <c r="C215" i="6"/>
  <c r="C120" i="6"/>
  <c r="C128" i="6"/>
  <c r="C136" i="6"/>
  <c r="C144" i="6"/>
  <c r="C152" i="6"/>
  <c r="C160" i="6"/>
  <c r="C168" i="6"/>
  <c r="C176" i="6"/>
  <c r="C184" i="6"/>
  <c r="C192" i="6"/>
  <c r="C200" i="6"/>
  <c r="C208" i="6"/>
  <c r="C216" i="6"/>
  <c r="C121" i="6"/>
  <c r="C129" i="6"/>
  <c r="C137" i="6"/>
  <c r="C145" i="6"/>
  <c r="C153" i="6"/>
  <c r="C161" i="6"/>
  <c r="C169" i="6"/>
  <c r="C177" i="6"/>
  <c r="C185" i="6"/>
  <c r="C193" i="6"/>
  <c r="C201" i="6"/>
  <c r="C209" i="6"/>
  <c r="C217" i="6"/>
  <c r="C122" i="6"/>
  <c r="C130" i="6"/>
  <c r="C138" i="6"/>
  <c r="C146" i="6"/>
  <c r="C154" i="6"/>
  <c r="C162" i="6"/>
  <c r="C170" i="6"/>
  <c r="C178" i="6"/>
  <c r="C186" i="6"/>
  <c r="C194" i="6"/>
  <c r="C202" i="6"/>
  <c r="C210" i="6"/>
  <c r="C116" i="6"/>
  <c r="C124" i="6"/>
  <c r="C132" i="6"/>
  <c r="C140" i="6"/>
  <c r="C148" i="6"/>
  <c r="C156" i="6"/>
  <c r="C164" i="6"/>
  <c r="C172" i="6"/>
  <c r="C180" i="6"/>
  <c r="C188" i="6"/>
  <c r="C196" i="6"/>
  <c r="C204" i="6"/>
  <c r="C212" i="6"/>
  <c r="C171" i="6"/>
  <c r="C179" i="6"/>
  <c r="C123" i="6"/>
  <c r="C187" i="6"/>
  <c r="C131" i="6"/>
  <c r="C195" i="6"/>
  <c r="C139" i="6"/>
  <c r="C203" i="6"/>
  <c r="C147" i="6"/>
  <c r="C211" i="6"/>
  <c r="C155" i="6"/>
  <c r="C163" i="6"/>
  <c r="D122" i="6" l="1"/>
  <c r="AQ19" i="7" s="1"/>
  <c r="D116" i="6"/>
  <c r="AQ13" i="7" s="1"/>
  <c r="D125" i="6"/>
  <c r="AQ22" i="7" s="1"/>
  <c r="D124" i="6"/>
  <c r="AQ21" i="7" s="1"/>
  <c r="D121" i="6"/>
  <c r="AQ18" i="7" s="1"/>
  <c r="D123" i="6"/>
  <c r="AQ20" i="7" s="1"/>
  <c r="D119" i="6"/>
  <c r="AQ16" i="7" s="1"/>
  <c r="D117" i="6"/>
  <c r="AQ14" i="7" s="1"/>
  <c r="D120" i="6"/>
  <c r="AQ17" i="7" s="1"/>
</calcChain>
</file>

<file path=xl/sharedStrings.xml><?xml version="1.0" encoding="utf-8"?>
<sst xmlns="http://schemas.openxmlformats.org/spreadsheetml/2006/main" count="127" uniqueCount="107">
  <si>
    <t>PM_Trials</t>
  </si>
  <si>
    <t>Rain</t>
  </si>
  <si>
    <t>Average</t>
  </si>
  <si>
    <t>Meta Data</t>
  </si>
  <si>
    <t>Index</t>
  </si>
  <si>
    <t>PM_Lib_Provenance</t>
  </si>
  <si>
    <t>SLS</t>
  </si>
  <si>
    <t>Click [+] to show data</t>
  </si>
  <si>
    <t>Water</t>
  </si>
  <si>
    <t>a</t>
  </si>
  <si>
    <t>b</t>
  </si>
  <si>
    <t>c</t>
  </si>
  <si>
    <t>Opt</t>
  </si>
  <si>
    <t>Ph</t>
  </si>
  <si>
    <t>Critical</t>
  </si>
  <si>
    <t>Crop</t>
  </si>
  <si>
    <t>Alfalfa</t>
  </si>
  <si>
    <t>Cabbage</t>
  </si>
  <si>
    <t>Citrus</t>
  </si>
  <si>
    <t>pH</t>
  </si>
  <si>
    <t>Crops</t>
  </si>
  <si>
    <t>Generated with the SIPmath™ Modeler Tools from ProbabilityManagement.org</t>
  </si>
  <si>
    <t>Values</t>
  </si>
  <si>
    <t>Expected Value</t>
  </si>
  <si>
    <t>Series Name</t>
  </si>
  <si>
    <t>Integer chart?</t>
  </si>
  <si>
    <t>Loss Exceedance</t>
  </si>
  <si>
    <t>Number of Bins</t>
  </si>
  <si>
    <t>Label position</t>
  </si>
  <si>
    <t>Bin Width</t>
  </si>
  <si>
    <t>Decimals</t>
  </si>
  <si>
    <t>Scale</t>
  </si>
  <si>
    <t>Use Axis Title?</t>
  </si>
  <si>
    <t>Axis Title</t>
  </si>
  <si>
    <t>Min</t>
  </si>
  <si>
    <t>Bin Range</t>
  </si>
  <si>
    <t>Frequency</t>
  </si>
  <si>
    <t>Labels</t>
  </si>
  <si>
    <t>Cumulative</t>
  </si>
  <si>
    <t>Region1</t>
  </si>
  <si>
    <t>Region2</t>
  </si>
  <si>
    <t>Rain2</t>
  </si>
  <si>
    <t>Local pH</t>
  </si>
  <si>
    <t>Ideal</t>
  </si>
  <si>
    <t>Yield</t>
  </si>
  <si>
    <t>pH Crit</t>
  </si>
  <si>
    <t>Total</t>
  </si>
  <si>
    <t>Revenue</t>
  </si>
  <si>
    <t>Crop1</t>
  </si>
  <si>
    <t>Crop2</t>
  </si>
  <si>
    <t>Crop3</t>
  </si>
  <si>
    <t>Crop4</t>
  </si>
  <si>
    <t>Yield given pH</t>
  </si>
  <si>
    <t>Yield Rainfall</t>
  </si>
  <si>
    <t xml:space="preserve">      Yield Profiles</t>
  </si>
  <si>
    <t xml:space="preserve">     Water Risk</t>
  </si>
  <si>
    <t xml:space="preserve">     pH Risk</t>
  </si>
  <si>
    <t>Chance</t>
  </si>
  <si>
    <t>&gt;</t>
  </si>
  <si>
    <t>Outputs</t>
  </si>
  <si>
    <t>Planted</t>
  </si>
  <si>
    <t>Oats</t>
  </si>
  <si>
    <t>Delta</t>
  </si>
  <si>
    <t>Beans</t>
  </si>
  <si>
    <t>Bananas</t>
  </si>
  <si>
    <t>Planting</t>
  </si>
  <si>
    <t>Revenue per acre</t>
  </si>
  <si>
    <t>Planting cost per acre</t>
  </si>
  <si>
    <t>Total Cost</t>
  </si>
  <si>
    <t>Total Net Revenue</t>
  </si>
  <si>
    <t>PM_Index</t>
  </si>
  <si>
    <t>Simulated Average</t>
  </si>
  <si>
    <t>&lt;</t>
  </si>
  <si>
    <t>Planting Budget</t>
  </si>
  <si>
    <t>Chances</t>
  </si>
  <si>
    <t>© Copyright 2019 Sam L. Savage</t>
  </si>
  <si>
    <t>Available Crops</t>
  </si>
  <si>
    <t>Critical Soil pH</t>
  </si>
  <si>
    <t>Can Drill Well</t>
  </si>
  <si>
    <t>Can Buy Cow</t>
  </si>
  <si>
    <t>Yield Factors</t>
  </si>
  <si>
    <t>Ideal Rainfall</t>
  </si>
  <si>
    <t>ph Critical</t>
  </si>
  <si>
    <t>Crop Table</t>
  </si>
  <si>
    <t>Lose Farm</t>
  </si>
  <si>
    <t>Lose Money</t>
  </si>
  <si>
    <t xml:space="preserve">          Rainfall</t>
  </si>
  <si>
    <t>_AD5_to_AE5</t>
  </si>
  <si>
    <t>Rainfall (mm)</t>
  </si>
  <si>
    <t>Net</t>
  </si>
  <si>
    <t>Inputs</t>
  </si>
  <si>
    <t>`</t>
  </si>
  <si>
    <t>FOA Error</t>
  </si>
  <si>
    <t>Created with the free tools from ProbabilityManagement.org</t>
  </si>
  <si>
    <t xml:space="preserve">     Scroll Trials Below Output Results</t>
  </si>
  <si>
    <t>Ideal Seasonal Rainfall (mm)</t>
  </si>
  <si>
    <t>Hectares</t>
  </si>
  <si>
    <t>per ha</t>
  </si>
  <si>
    <t>Costs/ha</t>
  </si>
  <si>
    <t>Total Hectares</t>
  </si>
  <si>
    <t>Scroll Trials</t>
  </si>
  <si>
    <r>
      <t xml:space="preserve">With </t>
    </r>
    <r>
      <rPr>
        <b/>
        <sz val="11"/>
        <color theme="1"/>
        <rFont val="Calibri"/>
        <family val="2"/>
        <scheme val="minor"/>
      </rPr>
      <t>Average</t>
    </r>
    <r>
      <rPr>
        <sz val="11"/>
        <color theme="1"/>
        <rFont val="Calibri"/>
        <family val="2"/>
        <scheme val="minor"/>
      </rPr>
      <t xml:space="preserve"> </t>
    </r>
    <r>
      <rPr>
        <b/>
        <sz val="11"/>
        <color theme="1"/>
        <rFont val="Calibri"/>
        <family val="2"/>
        <scheme val="minor"/>
      </rPr>
      <t>Inputs</t>
    </r>
    <r>
      <rPr>
        <sz val="11"/>
        <color theme="1"/>
        <rFont val="Calibri"/>
        <family val="2"/>
        <scheme val="minor"/>
      </rPr>
      <t xml:space="preserve"> there are no histograms or estimates of chances, and the </t>
    </r>
    <r>
      <rPr>
        <b/>
        <sz val="11"/>
        <color theme="1"/>
        <rFont val="Calibri"/>
        <family val="2"/>
        <scheme val="minor"/>
      </rPr>
      <t>Net Revenue</t>
    </r>
    <r>
      <rPr>
        <sz val="11"/>
        <color theme="1"/>
        <rFont val="Calibri"/>
        <family val="2"/>
        <scheme val="minor"/>
      </rPr>
      <t xml:space="preserve"> may be in error.</t>
    </r>
  </si>
  <si>
    <t>Check the box below to base computations on average inputs. Note that this yields systematically erroneous results.</t>
  </si>
  <si>
    <t>Planting Decision Dashboard (Simulation Mode)</t>
  </si>
  <si>
    <t>Planting Decision Dashboard (Average Mode)</t>
  </si>
  <si>
    <t>in mm by region</t>
  </si>
  <si>
    <t>1,000 trials of rainfall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</si>
</sst>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164" formatCode="0.0"/>
    <numFmt numFmtId="165" formatCode="&quot;$&quot;#,##0.00"/>
    <numFmt numFmtId="166" formatCode="&quot;$&quot;#,##0"/>
  </numFmts>
  <fonts count="30" x14ac:knownFonts="1">
    <font>
      <sz val="11"/>
      <color theme="1"/>
      <name val="Calibri"/>
      <family val="2"/>
      <scheme val="minor"/>
    </font>
    <font>
      <sz val="11"/>
      <color theme="1"/>
      <name val="Calibri"/>
      <family val="2"/>
      <scheme val="minor"/>
    </font>
    <font>
      <b/>
      <sz val="12"/>
      <color rgb="FF000000"/>
      <name val="Calibri"/>
      <family val="2"/>
      <scheme val="minor"/>
    </font>
    <font>
      <sz val="12"/>
      <color rgb="FF000000"/>
      <name val="Calibri"/>
      <family val="2"/>
      <scheme val="minor"/>
    </font>
    <font>
      <b/>
      <sz val="11"/>
      <color theme="1"/>
      <name val="Calibri"/>
      <family val="2"/>
      <scheme val="minor"/>
    </font>
    <font>
      <sz val="14"/>
      <color theme="1"/>
      <name val="Calibri"/>
      <family val="2"/>
      <scheme val="minor"/>
    </font>
    <font>
      <b/>
      <i/>
      <sz val="12"/>
      <color rgb="FF00B0F0"/>
      <name val="Calibri"/>
      <family val="2"/>
      <scheme val="minor"/>
    </font>
    <font>
      <b/>
      <i/>
      <sz val="14"/>
      <name val="Calibri"/>
      <family val="2"/>
      <scheme val="minor"/>
    </font>
    <font>
      <sz val="14"/>
      <name val="Calibri"/>
      <family val="2"/>
      <scheme val="minor"/>
    </font>
    <font>
      <b/>
      <sz val="14"/>
      <color rgb="FF00B0F0"/>
      <name val="Calibri"/>
      <family val="2"/>
      <scheme val="minor"/>
    </font>
    <font>
      <b/>
      <i/>
      <sz val="11"/>
      <color theme="7" tint="-0.249977111117893"/>
      <name val="Calibri"/>
      <family val="2"/>
      <scheme val="minor"/>
    </font>
    <font>
      <b/>
      <i/>
      <sz val="14"/>
      <color theme="7" tint="-0.249977111117893"/>
      <name val="Calibri"/>
      <family val="2"/>
      <scheme val="minor"/>
    </font>
    <font>
      <b/>
      <sz val="22"/>
      <color theme="1"/>
      <name val="Calibri"/>
      <family val="2"/>
      <scheme val="minor"/>
    </font>
    <font>
      <sz val="12"/>
      <color theme="1"/>
      <name val="Calibri"/>
      <family val="2"/>
      <scheme val="minor"/>
    </font>
    <font>
      <b/>
      <sz val="16"/>
      <color rgb="FF00B0F0"/>
      <name val="Calibri"/>
      <family val="2"/>
      <scheme val="minor"/>
    </font>
    <font>
      <sz val="12"/>
      <name val="Calibri"/>
      <family val="2"/>
      <scheme val="minor"/>
    </font>
    <font>
      <sz val="12"/>
      <color theme="1"/>
      <name val="Arial"/>
      <family val="2"/>
    </font>
    <font>
      <b/>
      <sz val="12"/>
      <color theme="0"/>
      <name val="Calibri"/>
      <family val="2"/>
      <scheme val="minor"/>
    </font>
    <font>
      <sz val="8"/>
      <color rgb="FF000000"/>
      <name val="Segoe UI"/>
      <family val="2"/>
    </font>
    <font>
      <b/>
      <sz val="14"/>
      <color theme="1"/>
      <name val="Calibri"/>
      <family val="2"/>
      <scheme val="minor"/>
    </font>
    <font>
      <i/>
      <sz val="14"/>
      <color theme="7" tint="-0.249977111117893"/>
      <name val="Calibri"/>
      <family val="2"/>
      <scheme val="minor"/>
    </font>
    <font>
      <b/>
      <i/>
      <sz val="24"/>
      <color theme="1"/>
      <name val="Calibri"/>
      <family val="2"/>
      <scheme val="minor"/>
    </font>
    <font>
      <b/>
      <i/>
      <sz val="12"/>
      <color theme="1"/>
      <name val="Calibri"/>
      <family val="2"/>
      <scheme val="minor"/>
    </font>
    <font>
      <b/>
      <i/>
      <sz val="16"/>
      <color theme="1"/>
      <name val="Calibri"/>
      <family val="2"/>
      <scheme val="minor"/>
    </font>
    <font>
      <b/>
      <sz val="12"/>
      <color rgb="FF00B0F0"/>
      <name val="Calibri"/>
      <family val="2"/>
      <scheme val="minor"/>
    </font>
    <font>
      <b/>
      <i/>
      <sz val="16"/>
      <color theme="0" tint="-4.9989318521683403E-2"/>
      <name val="Calibri"/>
      <family val="2"/>
      <scheme val="minor"/>
    </font>
    <font>
      <b/>
      <i/>
      <sz val="10"/>
      <color theme="0" tint="-4.9989318521683403E-2"/>
      <name val="Calibri"/>
      <family val="2"/>
      <scheme val="minor"/>
    </font>
    <font>
      <b/>
      <sz val="10"/>
      <name val="Calibri"/>
      <family val="2"/>
      <scheme val="minor"/>
    </font>
    <font>
      <b/>
      <sz val="12"/>
      <color theme="1"/>
      <name val="Calibri"/>
      <family val="2"/>
      <scheme val="minor"/>
    </font>
    <font>
      <b/>
      <sz val="12"/>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86">
    <xf numFmtId="0" fontId="0" fillId="0" borderId="0" xfId="0"/>
    <xf numFmtId="0" fontId="2" fillId="0" borderId="0" xfId="0" applyFont="1"/>
    <xf numFmtId="0" fontId="3" fillId="0" borderId="0" xfId="0" applyFont="1"/>
    <xf numFmtId="9" fontId="3" fillId="0" borderId="0" xfId="1" applyFont="1"/>
    <xf numFmtId="9" fontId="0" fillId="0" borderId="0" xfId="0" applyNumberFormat="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0" borderId="1" xfId="0" applyBorder="1"/>
    <xf numFmtId="0" fontId="0" fillId="0" borderId="5" xfId="0" applyBorder="1"/>
    <xf numFmtId="0" fontId="0" fillId="0" borderId="6" xfId="0" applyBorder="1"/>
    <xf numFmtId="0" fontId="0" fillId="2" borderId="7" xfId="0" applyFill="1" applyBorder="1"/>
    <xf numFmtId="0" fontId="0" fillId="2" borderId="8" xfId="0" applyFill="1" applyBorder="1"/>
    <xf numFmtId="0" fontId="0" fillId="7" borderId="1" xfId="0" applyFill="1" applyBorder="1" applyAlignment="1">
      <alignment horizontal="center"/>
    </xf>
    <xf numFmtId="0" fontId="0" fillId="8" borderId="0" xfId="0" applyFill="1" applyAlignment="1">
      <alignment horizontal="center"/>
    </xf>
    <xf numFmtId="0" fontId="4" fillId="8" borderId="4" xfId="0" applyFont="1" applyFill="1" applyBorder="1" applyAlignment="1">
      <alignment horizontal="right" vertical="top"/>
    </xf>
    <xf numFmtId="0" fontId="4" fillId="8" borderId="3" xfId="0" applyFont="1" applyFill="1" applyBorder="1" applyAlignment="1">
      <alignment horizontal="right" vertical="top"/>
    </xf>
    <xf numFmtId="0" fontId="0" fillId="8" borderId="0" xfId="0" applyFill="1" applyAlignment="1">
      <alignment horizontal="left"/>
    </xf>
    <xf numFmtId="0" fontId="0" fillId="8" borderId="9" xfId="0" applyFill="1" applyBorder="1" applyAlignment="1">
      <alignment horizontal="left"/>
    </xf>
    <xf numFmtId="0" fontId="0" fillId="8" borderId="10" xfId="0" applyFill="1"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center"/>
    </xf>
    <xf numFmtId="0" fontId="0" fillId="8" borderId="11" xfId="0" applyFill="1" applyBorder="1"/>
    <xf numFmtId="9" fontId="6" fillId="8" borderId="12" xfId="1" applyFont="1" applyFill="1" applyBorder="1"/>
    <xf numFmtId="0" fontId="0" fillId="8" borderId="13" xfId="0" applyFill="1" applyBorder="1"/>
    <xf numFmtId="9" fontId="6" fillId="8" borderId="14" xfId="1" applyFont="1" applyFill="1" applyBorder="1"/>
    <xf numFmtId="0" fontId="0" fillId="8" borderId="13" xfId="0" applyFill="1" applyBorder="1" applyAlignment="1">
      <alignment horizontal="center"/>
    </xf>
    <xf numFmtId="165" fontId="7" fillId="7" borderId="1" xfId="0" applyNumberFormat="1" applyFont="1" applyFill="1" applyBorder="1" applyAlignment="1">
      <alignment horizontal="center" vertical="top"/>
    </xf>
    <xf numFmtId="164" fontId="10" fillId="7" borderId="1" xfId="0" applyNumberFormat="1" applyFont="1" applyFill="1" applyBorder="1" applyAlignment="1">
      <alignment horizontal="right" vertical="top"/>
    </xf>
    <xf numFmtId="0" fontId="9" fillId="8" borderId="0" xfId="0" applyFont="1" applyFill="1" applyAlignment="1">
      <alignment horizontal="center" vertical="center"/>
    </xf>
    <xf numFmtId="0" fontId="0" fillId="8" borderId="0" xfId="0" applyFill="1" applyAlignment="1">
      <alignment horizontal="right"/>
    </xf>
    <xf numFmtId="0" fontId="0" fillId="8" borderId="2" xfId="0" applyFill="1" applyBorder="1" applyAlignment="1">
      <alignment horizontal="center"/>
    </xf>
    <xf numFmtId="0" fontId="0" fillId="8" borderId="0" xfId="0" applyFill="1"/>
    <xf numFmtId="9" fontId="11" fillId="8" borderId="0" xfId="1" applyFont="1" applyFill="1" applyAlignment="1">
      <alignment horizontal="right" vertical="center"/>
    </xf>
    <xf numFmtId="0" fontId="13" fillId="8" borderId="0" xfId="0" applyFont="1" applyFill="1" applyAlignment="1">
      <alignment horizontal="center"/>
    </xf>
    <xf numFmtId="0" fontId="13" fillId="8" borderId="0" xfId="0" applyFont="1" applyFill="1" applyAlignment="1">
      <alignment horizontal="center" vertical="top"/>
    </xf>
    <xf numFmtId="0" fontId="13" fillId="7" borderId="1" xfId="0" applyFont="1" applyFill="1" applyBorder="1" applyAlignment="1">
      <alignment horizontal="center"/>
    </xf>
    <xf numFmtId="0" fontId="0" fillId="7" borderId="16" xfId="0" applyFill="1" applyBorder="1" applyAlignment="1">
      <alignment horizontal="center"/>
    </xf>
    <xf numFmtId="0" fontId="5" fillId="7" borderId="15" xfId="0" applyFont="1" applyFill="1" applyBorder="1" applyAlignment="1">
      <alignment horizontal="left" vertical="center"/>
    </xf>
    <xf numFmtId="166" fontId="8" fillId="7" borderId="1" xfId="0" applyNumberFormat="1" applyFont="1" applyFill="1" applyBorder="1" applyAlignment="1">
      <alignment horizontal="center" vertical="top"/>
    </xf>
    <xf numFmtId="9" fontId="14" fillId="8" borderId="0" xfId="1" applyFont="1" applyFill="1" applyAlignment="1">
      <alignment horizontal="center" vertical="center"/>
    </xf>
    <xf numFmtId="6" fontId="0" fillId="7" borderId="1" xfId="0" applyNumberFormat="1" applyFill="1" applyBorder="1" applyAlignment="1">
      <alignment horizontal="center"/>
    </xf>
    <xf numFmtId="0" fontId="12" fillId="8" borderId="0" xfId="0" applyFont="1" applyFill="1" applyAlignment="1">
      <alignment horizontal="left"/>
    </xf>
    <xf numFmtId="166" fontId="13" fillId="8" borderId="0" xfId="0" applyNumberFormat="1" applyFont="1" applyFill="1" applyAlignment="1">
      <alignment horizontal="center"/>
    </xf>
    <xf numFmtId="166" fontId="15" fillId="8" borderId="0" xfId="0" applyNumberFormat="1" applyFont="1" applyFill="1" applyBorder="1" applyAlignment="1">
      <alignment horizontal="center"/>
    </xf>
    <xf numFmtId="0" fontId="0" fillId="8" borderId="0" xfId="0" applyFill="1" applyAlignment="1"/>
    <xf numFmtId="166" fontId="13" fillId="7" borderId="1" xfId="0" applyNumberFormat="1" applyFont="1" applyFill="1" applyBorder="1" applyAlignment="1">
      <alignment horizontal="center"/>
    </xf>
    <xf numFmtId="0" fontId="16" fillId="7" borderId="1" xfId="0" applyFont="1" applyFill="1" applyBorder="1" applyAlignment="1">
      <alignment horizontal="center" vertical="center" wrapText="1"/>
    </xf>
    <xf numFmtId="0" fontId="17" fillId="9" borderId="0" xfId="0" applyFont="1" applyFill="1" applyAlignment="1">
      <alignment horizontal="center" vertical="top" wrapText="1"/>
    </xf>
    <xf numFmtId="0" fontId="0" fillId="7" borderId="0" xfId="0" applyFill="1"/>
    <xf numFmtId="0" fontId="0" fillId="8" borderId="0" xfId="0" applyFill="1" applyBorder="1" applyAlignment="1">
      <alignment horizontal="right"/>
    </xf>
    <xf numFmtId="0" fontId="0" fillId="8" borderId="0" xfId="0" applyFill="1" applyBorder="1" applyAlignment="1">
      <alignment horizontal="left"/>
    </xf>
    <xf numFmtId="0" fontId="19" fillId="7" borderId="0" xfId="0" applyFont="1" applyFill="1"/>
    <xf numFmtId="166" fontId="14" fillId="8" borderId="0" xfId="1" applyNumberFormat="1" applyFont="1" applyFill="1" applyAlignment="1">
      <alignment horizontal="center" vertical="center"/>
    </xf>
    <xf numFmtId="0" fontId="0" fillId="10" borderId="0" xfId="0" applyFill="1" applyAlignment="1">
      <alignment horizontal="center"/>
    </xf>
    <xf numFmtId="0" fontId="0" fillId="10" borderId="0" xfId="0" applyFill="1" applyAlignment="1">
      <alignment horizontal="left"/>
    </xf>
    <xf numFmtId="0" fontId="13" fillId="8" borderId="2" xfId="0" applyFont="1" applyFill="1" applyBorder="1" applyAlignment="1">
      <alignment horizontal="center"/>
    </xf>
    <xf numFmtId="0" fontId="13" fillId="8" borderId="0" xfId="0" applyFont="1" applyFill="1" applyAlignment="1">
      <alignment horizontal="right"/>
    </xf>
    <xf numFmtId="0" fontId="0" fillId="8" borderId="0" xfId="0" applyFill="1" applyBorder="1" applyAlignment="1">
      <alignment horizontal="center"/>
    </xf>
    <xf numFmtId="1" fontId="22" fillId="8" borderId="0" xfId="0" applyNumberFormat="1" applyFont="1" applyFill="1" applyBorder="1" applyAlignment="1">
      <alignment horizontal="center" vertical="center"/>
    </xf>
    <xf numFmtId="166" fontId="22" fillId="8" borderId="0" xfId="0" applyNumberFormat="1" applyFont="1" applyFill="1" applyBorder="1" applyAlignment="1">
      <alignment horizontal="center" vertical="center"/>
    </xf>
    <xf numFmtId="166" fontId="23" fillId="8" borderId="0" xfId="0" applyNumberFormat="1" applyFont="1" applyFill="1" applyBorder="1" applyAlignment="1">
      <alignment horizontal="center" vertical="center"/>
    </xf>
    <xf numFmtId="166" fontId="22" fillId="8" borderId="0" xfId="0" applyNumberFormat="1" applyFont="1" applyFill="1" applyBorder="1" applyAlignment="1">
      <alignment horizontal="right" vertical="center"/>
    </xf>
    <xf numFmtId="0" fontId="13" fillId="8" borderId="0" xfId="0" applyFont="1" applyFill="1" applyAlignment="1">
      <alignment horizontal="left" vertical="top"/>
    </xf>
    <xf numFmtId="166" fontId="25" fillId="8" borderId="0" xfId="0" applyNumberFormat="1" applyFont="1" applyFill="1" applyBorder="1" applyAlignment="1">
      <alignment horizontal="center" vertical="center"/>
    </xf>
    <xf numFmtId="9" fontId="22" fillId="8" borderId="2" xfId="1" applyFont="1" applyFill="1" applyBorder="1" applyAlignment="1">
      <alignment horizontal="center" vertical="center"/>
    </xf>
    <xf numFmtId="166" fontId="24" fillId="8" borderId="0" xfId="1" applyNumberFormat="1" applyFont="1" applyFill="1" applyAlignment="1">
      <alignment horizontal="right" vertical="center"/>
    </xf>
    <xf numFmtId="1" fontId="24" fillId="8" borderId="0" xfId="0" applyNumberFormat="1" applyFont="1" applyFill="1" applyAlignment="1">
      <alignment horizontal="center"/>
    </xf>
    <xf numFmtId="0" fontId="13" fillId="8" borderId="0" xfId="0" applyFont="1" applyFill="1" applyAlignment="1">
      <alignment horizontal="left"/>
    </xf>
    <xf numFmtId="166" fontId="26" fillId="8" borderId="0" xfId="0" applyNumberFormat="1" applyFont="1" applyFill="1" applyBorder="1" applyAlignment="1">
      <alignment vertical="center" wrapText="1"/>
    </xf>
    <xf numFmtId="9" fontId="24" fillId="8" borderId="0" xfId="1" applyFont="1" applyFill="1" applyAlignment="1">
      <alignment horizontal="center" vertical="center"/>
    </xf>
    <xf numFmtId="9" fontId="24" fillId="8" borderId="0" xfId="1" applyFont="1" applyFill="1" applyAlignment="1">
      <alignment horizontal="right" vertical="center"/>
    </xf>
    <xf numFmtId="0" fontId="19" fillId="8" borderId="0" xfId="0" applyFont="1" applyFill="1" applyAlignment="1">
      <alignment horizontal="center"/>
    </xf>
    <xf numFmtId="0" fontId="28" fillId="8" borderId="0" xfId="0" applyFont="1" applyFill="1" applyAlignment="1">
      <alignment horizontal="center" wrapText="1"/>
    </xf>
    <xf numFmtId="9" fontId="29" fillId="8" borderId="0" xfId="1" applyFont="1" applyFill="1" applyAlignment="1">
      <alignment horizontal="right" vertical="center"/>
    </xf>
    <xf numFmtId="1" fontId="20" fillId="10" borderId="17" xfId="0" applyNumberFormat="1" applyFont="1" applyFill="1" applyBorder="1" applyAlignment="1">
      <alignment horizontal="center" vertical="top"/>
    </xf>
    <xf numFmtId="1" fontId="20" fillId="10" borderId="0" xfId="0" applyNumberFormat="1" applyFont="1" applyFill="1" applyBorder="1" applyAlignment="1">
      <alignment horizontal="center" vertical="top"/>
    </xf>
    <xf numFmtId="166" fontId="27" fillId="7" borderId="18" xfId="0" applyNumberFormat="1" applyFont="1" applyFill="1" applyBorder="1" applyAlignment="1">
      <alignment horizontal="left" vertical="center" wrapText="1"/>
    </xf>
    <xf numFmtId="166" fontId="27" fillId="7" borderId="17" xfId="0" applyNumberFormat="1" applyFont="1" applyFill="1" applyBorder="1" applyAlignment="1">
      <alignment horizontal="left" vertical="center" wrapText="1"/>
    </xf>
    <xf numFmtId="166" fontId="27" fillId="7" borderId="19" xfId="0" applyNumberFormat="1" applyFont="1" applyFill="1" applyBorder="1" applyAlignment="1">
      <alignment horizontal="left" vertical="center" wrapText="1"/>
    </xf>
    <xf numFmtId="166" fontId="27" fillId="7" borderId="20" xfId="0" applyNumberFormat="1" applyFont="1" applyFill="1" applyBorder="1" applyAlignment="1">
      <alignment horizontal="left" vertical="center" wrapText="1"/>
    </xf>
    <xf numFmtId="166" fontId="27" fillId="7" borderId="21" xfId="0" applyNumberFormat="1" applyFont="1" applyFill="1" applyBorder="1" applyAlignment="1">
      <alignment horizontal="left" vertical="center" wrapText="1"/>
    </xf>
    <xf numFmtId="166" fontId="27" fillId="7" borderId="22" xfId="0" applyNumberFormat="1" applyFont="1" applyFill="1" applyBorder="1" applyAlignment="1">
      <alignment horizontal="left" vertical="center" wrapText="1"/>
    </xf>
    <xf numFmtId="0" fontId="21" fillId="8" borderId="0" xfId="0" applyFont="1" applyFill="1" applyAlignment="1">
      <alignment horizontal="center"/>
    </xf>
  </cellXfs>
  <cellStyles count="2">
    <cellStyle name="Normal" xfId="0" builtinId="0"/>
    <cellStyle name="Percent" xfId="1" builtinId="5"/>
  </cellStyles>
  <dxfs count="19">
    <dxf>
      <font>
        <color theme="0" tint="-4.9989318521683403E-2"/>
      </font>
    </dxf>
    <dxf>
      <font>
        <color theme="0" tint="-4.9989318521683403E-2"/>
      </font>
    </dxf>
    <dxf>
      <font>
        <color theme="0" tint="-4.9989318521683403E-2"/>
      </font>
    </dxf>
    <dxf>
      <font>
        <color rgb="FFC00000"/>
      </font>
    </dxf>
    <dxf>
      <font>
        <color theme="0" tint="-0.24994659260841701"/>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0" tint="-4.9989318521683403E-2"/>
      </font>
    </dxf>
    <dxf>
      <fill>
        <patternFill>
          <bgColor theme="0" tint="-4.9989318521683403E-2"/>
        </patternFill>
      </fill>
    </dxf>
    <dxf>
      <fill>
        <patternFill>
          <bgColor theme="0" tint="-4.9989318521683403E-2"/>
        </patternFill>
      </fill>
      <border>
        <left/>
        <right/>
        <top/>
        <bottom/>
        <vertical/>
        <horizontal/>
      </border>
    </dxf>
    <dxf>
      <font>
        <color theme="0" tint="-4.9989318521683403E-2"/>
      </font>
    </dxf>
    <dxf>
      <font>
        <color theme="0" tint="-0.24994659260841701"/>
      </font>
    </dxf>
    <dxf>
      <font>
        <color theme="0" tint="-4.9989318521683403E-2"/>
      </font>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'Yield Factors'!$AP$9</c:f>
          <c:strCache>
            <c:ptCount val="1"/>
            <c:pt idx="0">
              <c:v>Rainfall Risk for Beans in Region 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02559055118109"/>
          <c:y val="0.17171296296296296"/>
          <c:w val="0.69951837270341211"/>
          <c:h val="0.58162766112569275"/>
        </c:manualLayout>
      </c:layout>
      <c:barChart>
        <c:barDir val="col"/>
        <c:grouping val="clustered"/>
        <c:varyColors val="0"/>
        <c:ser>
          <c:idx val="1"/>
          <c:order val="1"/>
          <c:tx>
            <c:strRef>
              <c:f>'Yield Factors'!$AQ$12</c:f>
              <c:strCache>
                <c:ptCount val="1"/>
                <c:pt idx="0">
                  <c:v>Chance</c:v>
                </c:pt>
              </c:strCache>
            </c:strRef>
          </c:tx>
          <c:spPr>
            <a:solidFill>
              <a:srgbClr val="00B0F0"/>
            </a:solidFill>
            <a:ln>
              <a:noFill/>
            </a:ln>
            <a:effectLst/>
          </c:spPr>
          <c:invertIfNegative val="0"/>
          <c:cat>
            <c:numRef>
              <c:f>'Yield Factors'!$AO$13:$AO$22</c:f>
              <c:numCache>
                <c:formatCode>General</c:formatCode>
                <c:ptCount val="10"/>
                <c:pt idx="0">
                  <c:v>250</c:v>
                </c:pt>
                <c:pt idx="1">
                  <c:v>750</c:v>
                </c:pt>
                <c:pt idx="2">
                  <c:v>1250</c:v>
                </c:pt>
                <c:pt idx="3">
                  <c:v>1750</c:v>
                </c:pt>
                <c:pt idx="4">
                  <c:v>2250</c:v>
                </c:pt>
                <c:pt idx="5">
                  <c:v>2750</c:v>
                </c:pt>
                <c:pt idx="6">
                  <c:v>3250</c:v>
                </c:pt>
                <c:pt idx="7">
                  <c:v>3750</c:v>
                </c:pt>
                <c:pt idx="8">
                  <c:v>4250</c:v>
                </c:pt>
                <c:pt idx="9">
                  <c:v>4750</c:v>
                </c:pt>
              </c:numCache>
            </c:numRef>
          </c:cat>
          <c:val>
            <c:numRef>
              <c:f>'Yield Factors'!$AQ$13:$AQ$22</c:f>
              <c:numCache>
                <c:formatCode>General</c:formatCode>
                <c:ptCount val="10"/>
                <c:pt idx="0">
                  <c:v>0.11700000000000001</c:v>
                </c:pt>
                <c:pt idx="1">
                  <c:v>0.54800000000000004</c:v>
                </c:pt>
                <c:pt idx="2">
                  <c:v>0.246</c:v>
                </c:pt>
                <c:pt idx="3">
                  <c:v>5.8000000000000003E-2</c:v>
                </c:pt>
                <c:pt idx="4">
                  <c:v>1.6E-2</c:v>
                </c:pt>
                <c:pt idx="5">
                  <c:v>7.0000000000000001E-3</c:v>
                </c:pt>
                <c:pt idx="6">
                  <c:v>3.0000000000000001E-3</c:v>
                </c:pt>
                <c:pt idx="7">
                  <c:v>2E-3</c:v>
                </c:pt>
                <c:pt idx="8">
                  <c:v>1E-3</c:v>
                </c:pt>
                <c:pt idx="9">
                  <c:v>1E-3</c:v>
                </c:pt>
              </c:numCache>
            </c:numRef>
          </c:val>
          <c:extLst>
            <c:ext xmlns:c16="http://schemas.microsoft.com/office/drawing/2014/chart" uri="{C3380CC4-5D6E-409C-BE32-E72D297353CC}">
              <c16:uniqueId val="{00000001-E56E-4C29-BF36-C44DD4283CD4}"/>
            </c:ext>
          </c:extLst>
        </c:ser>
        <c:dLbls>
          <c:showLegendKey val="0"/>
          <c:showVal val="0"/>
          <c:showCatName val="0"/>
          <c:showSerName val="0"/>
          <c:showPercent val="0"/>
          <c:showBubbleSize val="0"/>
        </c:dLbls>
        <c:gapWidth val="7"/>
        <c:axId val="267746992"/>
        <c:axId val="276541632"/>
      </c:barChart>
      <c:lineChart>
        <c:grouping val="standard"/>
        <c:varyColors val="0"/>
        <c:ser>
          <c:idx val="0"/>
          <c:order val="0"/>
          <c:tx>
            <c:strRef>
              <c:f>'Yield Factors'!$AP$12</c:f>
              <c:strCache>
                <c:ptCount val="1"/>
                <c:pt idx="0">
                  <c:v>Yield</c:v>
                </c:pt>
              </c:strCache>
            </c:strRef>
          </c:tx>
          <c:spPr>
            <a:ln w="57150" cap="rnd">
              <a:solidFill>
                <a:srgbClr val="92D050"/>
              </a:solidFill>
              <a:round/>
            </a:ln>
            <a:effectLst/>
          </c:spPr>
          <c:marker>
            <c:symbol val="none"/>
          </c:marker>
          <c:cat>
            <c:numRef>
              <c:f>'Yield Factors'!$AO$13:$AO$22</c:f>
              <c:numCache>
                <c:formatCode>General</c:formatCode>
                <c:ptCount val="10"/>
                <c:pt idx="0">
                  <c:v>250</c:v>
                </c:pt>
                <c:pt idx="1">
                  <c:v>750</c:v>
                </c:pt>
                <c:pt idx="2">
                  <c:v>1250</c:v>
                </c:pt>
                <c:pt idx="3">
                  <c:v>1750</c:v>
                </c:pt>
                <c:pt idx="4">
                  <c:v>2250</c:v>
                </c:pt>
                <c:pt idx="5">
                  <c:v>2750</c:v>
                </c:pt>
                <c:pt idx="6">
                  <c:v>3250</c:v>
                </c:pt>
                <c:pt idx="7">
                  <c:v>3750</c:v>
                </c:pt>
                <c:pt idx="8">
                  <c:v>4250</c:v>
                </c:pt>
                <c:pt idx="9">
                  <c:v>4750</c:v>
                </c:pt>
              </c:numCache>
            </c:numRef>
          </c:cat>
          <c:val>
            <c:numRef>
              <c:f>'Yield Factors'!$AP$13:$AP$22</c:f>
              <c:numCache>
                <c:formatCode>General</c:formatCode>
                <c:ptCount val="10"/>
                <c:pt idx="0">
                  <c:v>0.5840000000000003</c:v>
                </c:pt>
                <c:pt idx="1">
                  <c:v>1</c:v>
                </c:pt>
                <c:pt idx="2">
                  <c:v>1</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E56E-4C29-BF36-C44DD4283CD4}"/>
            </c:ext>
          </c:extLst>
        </c:ser>
        <c:dLbls>
          <c:showLegendKey val="0"/>
          <c:showVal val="0"/>
          <c:showCatName val="0"/>
          <c:showSerName val="0"/>
          <c:showPercent val="0"/>
          <c:showBubbleSize val="0"/>
        </c:dLbls>
        <c:marker val="1"/>
        <c:smooth val="0"/>
        <c:axId val="267178336"/>
        <c:axId val="375405664"/>
      </c:lineChart>
      <c:catAx>
        <c:axId val="267178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Rainfall (mm)</a:t>
                </a:r>
              </a:p>
            </c:rich>
          </c:tx>
          <c:layout>
            <c:manualLayout>
              <c:xMode val="edge"/>
              <c:yMode val="edge"/>
              <c:x val="0.66051377952755919"/>
              <c:y val="0.8375918635170601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405664"/>
        <c:crosses val="autoZero"/>
        <c:auto val="1"/>
        <c:lblAlgn val="ctr"/>
        <c:lblOffset val="100"/>
        <c:noMultiLvlLbl val="0"/>
      </c:catAx>
      <c:valAx>
        <c:axId val="3754056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Yield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178336"/>
        <c:crosses val="autoZero"/>
        <c:crossBetween val="between"/>
      </c:valAx>
      <c:valAx>
        <c:axId val="276541632"/>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Chance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746992"/>
        <c:crosses val="max"/>
        <c:crossBetween val="between"/>
      </c:valAx>
      <c:catAx>
        <c:axId val="267746992"/>
        <c:scaling>
          <c:orientation val="minMax"/>
        </c:scaling>
        <c:delete val="1"/>
        <c:axPos val="b"/>
        <c:numFmt formatCode="General" sourceLinked="1"/>
        <c:majorTickMark val="out"/>
        <c:minorTickMark val="none"/>
        <c:tickLblPos val="nextTo"/>
        <c:crossAx val="276541632"/>
        <c:crosses val="autoZero"/>
        <c:auto val="1"/>
        <c:lblAlgn val="ctr"/>
        <c:lblOffset val="100"/>
        <c:noMultiLvlLbl val="0"/>
      </c:catAx>
      <c:spPr>
        <a:solidFill>
          <a:schemeClr val="bg1"/>
        </a:solidFill>
        <a:ln>
          <a:noFill/>
        </a:ln>
        <a:effectLst/>
      </c:spPr>
    </c:plotArea>
    <c:legend>
      <c:legendPos val="b"/>
      <c:layout>
        <c:manualLayout>
          <c:xMode val="edge"/>
          <c:yMode val="edge"/>
          <c:x val="0.14569969378827644"/>
          <c:y val="0.8524300087489064"/>
          <c:w val="0.308600393700787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'Yield Factors'!$AP$10</c:f>
          <c:strCache>
            <c:ptCount val="1"/>
            <c:pt idx="0">
              <c:v>Soil Risk for Beans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02559055118109"/>
          <c:y val="0.17171296296296296"/>
          <c:w val="0.81341885389326329"/>
          <c:h val="0.60940543890347032"/>
        </c:manualLayout>
      </c:layout>
      <c:barChart>
        <c:barDir val="col"/>
        <c:grouping val="clustered"/>
        <c:varyColors val="0"/>
        <c:ser>
          <c:idx val="2"/>
          <c:order val="0"/>
          <c:tx>
            <c:v>No Yield</c:v>
          </c:tx>
          <c:spPr>
            <a:solidFill>
              <a:schemeClr val="accent2"/>
            </a:solidFill>
            <a:ln>
              <a:noFill/>
            </a:ln>
            <a:effectLst/>
          </c:spPr>
          <c:invertIfNegative val="0"/>
          <c:cat>
            <c:strLit>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'Yield Factors'!$AR$26:$AR$45</c15:sqref>
                  </c15:fullRef>
                </c:ext>
              </c:extLst>
              <c:f>'Yield Factors'!$AR$26:$AR$44</c:f>
              <c:numCache>
                <c:formatCode>General</c:formatCode>
                <c:ptCount val="19"/>
                <c:pt idx="0">
                  <c:v>1</c:v>
                </c:pt>
                <c:pt idx="1">
                  <c:v>1</c:v>
                </c:pt>
                <c:pt idx="2">
                  <c:v>1</c:v>
                </c:pt>
                <c:pt idx="3">
                  <c:v>1</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2AEC-41A4-802A-82A519F65717}"/>
            </c:ext>
          </c:extLst>
        </c:ser>
        <c:dLbls>
          <c:showLegendKey val="0"/>
          <c:showVal val="0"/>
          <c:showCatName val="0"/>
          <c:showSerName val="0"/>
          <c:showPercent val="0"/>
          <c:showBubbleSize val="0"/>
        </c:dLbls>
        <c:gapWidth val="0"/>
        <c:axId val="267178336"/>
        <c:axId val="375405664"/>
      </c:barChart>
      <c:barChart>
        <c:barDir val="col"/>
        <c:grouping val="clustered"/>
        <c:varyColors val="0"/>
        <c:ser>
          <c:idx val="1"/>
          <c:order val="2"/>
          <c:tx>
            <c:v>Local pH</c:v>
          </c:tx>
          <c:spPr>
            <a:solidFill>
              <a:srgbClr val="FFFF00"/>
            </a:solidFill>
            <a:ln>
              <a:noFill/>
            </a:ln>
            <a:effectLst/>
          </c:spPr>
          <c:invertIfNegative val="0"/>
          <c:cat>
            <c:numRef>
              <c:extLst>
                <c:ext xmlns:c15="http://schemas.microsoft.com/office/drawing/2012/chart" uri="{02D57815-91ED-43cb-92C2-25804820EDAC}">
                  <c15:fullRef>
                    <c15:sqref>'Yield Factors'!$AO$26:$AO$44</c15:sqref>
                  </c15:fullRef>
                </c:ext>
              </c:extLst>
              <c:f>'Yield Factors'!$AO$26:$AO$44</c:f>
              <c:numCache>
                <c:formatCode>General</c:formatCode>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numCache>
            </c:numRef>
          </c:cat>
          <c:val>
            <c:numRef>
              <c:extLst>
                <c:ext xmlns:c15="http://schemas.microsoft.com/office/drawing/2012/chart" uri="{02D57815-91ED-43cb-92C2-25804820EDAC}">
                  <c15:fullRef>
                    <c15:sqref>'Yield Factors'!$AQ$26:$AQ$44</c15:sqref>
                  </c15:fullRef>
                </c:ext>
              </c:extLst>
              <c:f>'Yield Factors'!$AQ$26:$AQ$44</c:f>
              <c:numCache>
                <c:formatCode>General</c:formatCode>
                <c:ptCount val="19"/>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A975-4F80-A5C2-8400147CE003}"/>
            </c:ext>
          </c:extLst>
        </c:ser>
        <c:dLbls>
          <c:showLegendKey val="0"/>
          <c:showVal val="0"/>
          <c:showCatName val="0"/>
          <c:showSerName val="0"/>
          <c:showPercent val="0"/>
          <c:showBubbleSize val="0"/>
        </c:dLbls>
        <c:gapWidth val="400"/>
        <c:overlap val="100"/>
        <c:axId val="267746992"/>
        <c:axId val="276541632"/>
      </c:barChart>
      <c:lineChart>
        <c:grouping val="standard"/>
        <c:varyColors val="0"/>
        <c:ser>
          <c:idx val="0"/>
          <c:order val="1"/>
          <c:tx>
            <c:strRef>
              <c:f>'Yield Factors'!$AP$12</c:f>
              <c:strCache>
                <c:ptCount val="1"/>
                <c:pt idx="0">
                  <c:v>Yield</c:v>
                </c:pt>
              </c:strCache>
            </c:strRef>
          </c:tx>
          <c:spPr>
            <a:ln w="57150" cap="rnd">
              <a:solidFill>
                <a:srgbClr val="92D050"/>
              </a:solidFill>
              <a:round/>
            </a:ln>
            <a:effectLst/>
          </c:spPr>
          <c:marker>
            <c:symbol val="none"/>
          </c:marker>
          <c:cat>
            <c:numRef>
              <c:extLst>
                <c:ext xmlns:c15="http://schemas.microsoft.com/office/drawing/2012/chart" uri="{02D57815-91ED-43cb-92C2-25804820EDAC}">
                  <c15:fullRef>
                    <c15:sqref>'Yield Factors'!$AO$26:$AO$44</c15:sqref>
                  </c15:fullRef>
                </c:ext>
              </c:extLst>
              <c:f>'Yield Factors'!$AO$26:$AO$44</c:f>
              <c:numCache>
                <c:formatCode>General</c:formatCode>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numCache>
            </c:numRef>
          </c:cat>
          <c:val>
            <c:numRef>
              <c:extLst>
                <c:ext xmlns:c15="http://schemas.microsoft.com/office/drawing/2012/chart" uri="{02D57815-91ED-43cb-92C2-25804820EDAC}">
                  <c15:fullRef>
                    <c15:sqref>'Yield Factors'!$AP$26:$AP$44</c15:sqref>
                  </c15:fullRef>
                </c:ext>
              </c:extLst>
              <c:f>'Yield Factors'!$AP$26:$AP$44</c:f>
              <c:numCache>
                <c:formatCode>General</c:formatCode>
                <c:ptCount val="19"/>
                <c:pt idx="0">
                  <c:v>0</c:v>
                </c:pt>
                <c:pt idx="1">
                  <c:v>0</c:v>
                </c:pt>
                <c:pt idx="2">
                  <c:v>0</c:v>
                </c:pt>
                <c:pt idx="3">
                  <c:v>0</c:v>
                </c:pt>
                <c:pt idx="4">
                  <c:v>0</c:v>
                </c:pt>
                <c:pt idx="5">
                  <c:v>0.19999999999999996</c:v>
                </c:pt>
                <c:pt idx="6">
                  <c:v>0.39999999999999991</c:v>
                </c:pt>
                <c:pt idx="7">
                  <c:v>0.6</c:v>
                </c:pt>
                <c:pt idx="8">
                  <c:v>0.8</c:v>
                </c:pt>
                <c:pt idx="9">
                  <c:v>0.9</c:v>
                </c:pt>
                <c:pt idx="10">
                  <c:v>1</c:v>
                </c:pt>
                <c:pt idx="11">
                  <c:v>1</c:v>
                </c:pt>
                <c:pt idx="12">
                  <c:v>1</c:v>
                </c:pt>
                <c:pt idx="13">
                  <c:v>1</c:v>
                </c:pt>
                <c:pt idx="14">
                  <c:v>1</c:v>
                </c:pt>
                <c:pt idx="15">
                  <c:v>1</c:v>
                </c:pt>
                <c:pt idx="16">
                  <c:v>1</c:v>
                </c:pt>
                <c:pt idx="17">
                  <c:v>1</c:v>
                </c:pt>
                <c:pt idx="18">
                  <c:v>1</c:v>
                </c:pt>
              </c:numCache>
            </c:numRef>
          </c:val>
          <c:smooth val="0"/>
          <c:extLst>
            <c:ext xmlns:c16="http://schemas.microsoft.com/office/drawing/2014/chart" uri="{C3380CC4-5D6E-409C-BE32-E72D297353CC}">
              <c16:uniqueId val="{00000001-A975-4F80-A5C2-8400147CE003}"/>
            </c:ext>
          </c:extLst>
        </c:ser>
        <c:dLbls>
          <c:showLegendKey val="0"/>
          <c:showVal val="0"/>
          <c:showCatName val="0"/>
          <c:showSerName val="0"/>
          <c:showPercent val="0"/>
          <c:showBubbleSize val="0"/>
        </c:dLbls>
        <c:marker val="1"/>
        <c:smooth val="0"/>
        <c:axId val="267178336"/>
        <c:axId val="375405664"/>
      </c:lineChart>
      <c:catAx>
        <c:axId val="267178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Soil pH</a:t>
                </a:r>
              </a:p>
            </c:rich>
          </c:tx>
          <c:layout>
            <c:manualLayout>
              <c:xMode val="edge"/>
              <c:yMode val="edge"/>
              <c:x val="0.70411701662292214"/>
              <c:y val="0.869999270924467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405664"/>
        <c:crosses val="autoZero"/>
        <c:auto val="1"/>
        <c:lblAlgn val="ctr"/>
        <c:lblOffset val="100"/>
        <c:noMultiLvlLbl val="0"/>
      </c:catAx>
      <c:valAx>
        <c:axId val="3754056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Yield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178336"/>
        <c:crosses val="autoZero"/>
        <c:crossBetween val="between"/>
      </c:valAx>
      <c:valAx>
        <c:axId val="276541632"/>
        <c:scaling>
          <c:orientation val="minMax"/>
          <c:max val="0.2"/>
        </c:scaling>
        <c:delete val="1"/>
        <c:axPos val="r"/>
        <c:numFmt formatCode="General" sourceLinked="1"/>
        <c:majorTickMark val="out"/>
        <c:minorTickMark val="none"/>
        <c:tickLblPos val="nextTo"/>
        <c:crossAx val="267746992"/>
        <c:crosses val="max"/>
        <c:crossBetween val="between"/>
      </c:valAx>
      <c:catAx>
        <c:axId val="267746992"/>
        <c:scaling>
          <c:orientation val="minMax"/>
        </c:scaling>
        <c:delete val="1"/>
        <c:axPos val="b"/>
        <c:numFmt formatCode="General" sourceLinked="1"/>
        <c:majorTickMark val="out"/>
        <c:minorTickMark val="none"/>
        <c:tickLblPos val="nextTo"/>
        <c:crossAx val="276541632"/>
        <c:crosses val="autoZero"/>
        <c:auto val="1"/>
        <c:lblAlgn val="ctr"/>
        <c:lblOffset val="100"/>
        <c:noMultiLvlLbl val="0"/>
      </c:catAx>
      <c:spPr>
        <a:solidFill>
          <a:schemeClr val="bg1"/>
        </a:solidFill>
        <a:ln>
          <a:noFill/>
        </a:ln>
        <a:effectLst/>
      </c:spPr>
    </c:plotArea>
    <c:legend>
      <c:legendPos val="b"/>
      <c:layout>
        <c:manualLayout>
          <c:xMode val="edge"/>
          <c:yMode val="edge"/>
          <c:x val="0.15254658792650919"/>
          <c:y val="0.89872630504520268"/>
          <c:w val="0.50321913241742722"/>
          <c:h val="7.81255183269472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211251849843479"/>
          <c:y val="0"/>
        </c:manualLayout>
      </c:layout>
      <c:overlay val="0"/>
      <c:txPr>
        <a:bodyPr/>
        <a:lstStyle/>
        <a:p>
          <a:pPr>
            <a:defRPr sz="1200" baseline="0">
              <a:solidFill>
                <a:schemeClr val="bg1">
                  <a:lumMod val="95000"/>
                </a:schemeClr>
              </a:solidFill>
            </a:defRPr>
          </a:pPr>
          <a:endParaRPr lang="en-US"/>
        </a:p>
      </c:txPr>
    </c:title>
    <c:autoTitleDeleted val="0"/>
    <c:plotArea>
      <c:layout>
        <c:manualLayout>
          <c:layoutTarget val="inner"/>
          <c:xMode val="edge"/>
          <c:yMode val="edge"/>
          <c:x val="0.10667366481441877"/>
          <c:y val="0.11517504189527328"/>
          <c:w val="0.85827737641702029"/>
          <c:h val="0.73875117651109934"/>
        </c:manualLayout>
      </c:layout>
      <c:barChart>
        <c:barDir val="col"/>
        <c:grouping val="clustered"/>
        <c:varyColors val="0"/>
        <c:ser>
          <c:idx val="0"/>
          <c:order val="0"/>
          <c:tx>
            <c:strRef>
              <c:f>'SIPmath Chart Data'!$E$3</c:f>
              <c:strCache>
                <c:ptCount val="1"/>
                <c:pt idx="0">
                  <c:v>Total Net Revenue</c:v>
                </c:pt>
              </c:strCache>
            </c:strRef>
          </c:tx>
          <c:spPr>
            <a:solidFill>
              <a:schemeClr val="bg1">
                <a:lumMod val="95000"/>
              </a:schemeClr>
            </a:solidFill>
            <a:ln>
              <a:noFill/>
            </a:ln>
          </c:spPr>
          <c:invertIfNegative val="0"/>
          <c:cat>
            <c:strRef>
              <c:f>[0]!PM_Total_axis_lbls</c:f>
              <c:strCache>
                <c:ptCount val="10"/>
                <c:pt idx="0">
                  <c:v>-940          </c:v>
                </c:pt>
                <c:pt idx="1">
                  <c:v>-798          </c:v>
                </c:pt>
                <c:pt idx="2">
                  <c:v>-656          </c:v>
                </c:pt>
                <c:pt idx="3">
                  <c:v>-514          </c:v>
                </c:pt>
                <c:pt idx="4">
                  <c:v>-372          </c:v>
                </c:pt>
                <c:pt idx="5">
                  <c:v>-230          </c:v>
                </c:pt>
                <c:pt idx="6">
                  <c:v>-88          </c:v>
                </c:pt>
                <c:pt idx="7">
                  <c:v>54          </c:v>
                </c:pt>
                <c:pt idx="8">
                  <c:v>196          </c:v>
                </c:pt>
                <c:pt idx="9">
                  <c:v>338          </c:v>
                </c:pt>
              </c:strCache>
            </c:strRef>
          </c:cat>
          <c:val>
            <c:numRef>
              <c:f>[0]!PM_Total_hist_data</c:f>
              <c:numCache>
                <c:formatCode>General</c:formatCode>
                <c:ptCount val="10"/>
                <c:pt idx="0">
                  <c:v>4.9000000000000002E-2</c:v>
                </c:pt>
                <c:pt idx="1">
                  <c:v>8.0000000000000002E-3</c:v>
                </c:pt>
                <c:pt idx="2">
                  <c:v>1.2999999999999999E-2</c:v>
                </c:pt>
                <c:pt idx="3">
                  <c:v>4.0000000000000001E-3</c:v>
                </c:pt>
                <c:pt idx="4">
                  <c:v>4.0000000000000001E-3</c:v>
                </c:pt>
                <c:pt idx="5">
                  <c:v>5.0000000000000001E-3</c:v>
                </c:pt>
                <c:pt idx="6">
                  <c:v>3.0000000000000001E-3</c:v>
                </c:pt>
                <c:pt idx="7">
                  <c:v>2.5999999999999999E-2</c:v>
                </c:pt>
                <c:pt idx="8">
                  <c:v>2.4E-2</c:v>
                </c:pt>
                <c:pt idx="9">
                  <c:v>0.86399999999999999</c:v>
                </c:pt>
              </c:numCache>
            </c:numRef>
          </c:val>
          <c:extLst>
            <c:ext xmlns:c16="http://schemas.microsoft.com/office/drawing/2014/chart" uri="{C3380CC4-5D6E-409C-BE32-E72D297353CC}">
              <c16:uniqueId val="{00000000-27BC-4A34-AB47-952D0385C4AC}"/>
            </c:ext>
          </c:extLst>
        </c:ser>
        <c:dLbls>
          <c:showLegendKey val="0"/>
          <c:showVal val="0"/>
          <c:showCatName val="0"/>
          <c:showSerName val="0"/>
          <c:showPercent val="0"/>
          <c:showBubbleSize val="0"/>
        </c:dLbls>
        <c:gapWidth val="15"/>
        <c:axId val="1967214783"/>
        <c:axId val="1747455711"/>
      </c:barChart>
      <c:catAx>
        <c:axId val="1967214783"/>
        <c:scaling>
          <c:orientation val="minMax"/>
        </c:scaling>
        <c:delete val="0"/>
        <c:axPos val="b"/>
        <c:numFmt formatCode="General" sourceLinked="1"/>
        <c:majorTickMark val="out"/>
        <c:minorTickMark val="none"/>
        <c:tickLblPos val="nextTo"/>
        <c:spPr>
          <a:ln>
            <a:solidFill>
              <a:schemeClr val="bg1">
                <a:lumMod val="95000"/>
              </a:schemeClr>
            </a:solidFill>
          </a:ln>
        </c:spPr>
        <c:txPr>
          <a:bodyPr/>
          <a:lstStyle/>
          <a:p>
            <a:pPr>
              <a:defRPr baseline="0">
                <a:solidFill>
                  <a:schemeClr val="bg1">
                    <a:lumMod val="95000"/>
                  </a:schemeClr>
                </a:solidFill>
              </a:defRPr>
            </a:pPr>
            <a:endParaRPr lang="en-US"/>
          </a:p>
        </c:txPr>
        <c:crossAx val="1747455711"/>
        <c:crosses val="autoZero"/>
        <c:auto val="1"/>
        <c:lblAlgn val="ctr"/>
        <c:lblOffset val="100"/>
        <c:noMultiLvlLbl val="0"/>
      </c:catAx>
      <c:valAx>
        <c:axId val="1747455711"/>
        <c:scaling>
          <c:orientation val="minMax"/>
          <c:min val="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95000"/>
              </a:schemeClr>
            </a:solidFill>
          </a:ln>
        </c:spPr>
        <c:txPr>
          <a:bodyPr/>
          <a:lstStyle/>
          <a:p>
            <a:pPr>
              <a:defRPr baseline="0">
                <a:solidFill>
                  <a:schemeClr val="bg1">
                    <a:lumMod val="95000"/>
                  </a:schemeClr>
                </a:solidFill>
              </a:defRPr>
            </a:pPr>
            <a:endParaRPr lang="en-US"/>
          </a:p>
        </c:txPr>
        <c:crossAx val="1967214783"/>
        <c:crosses val="autoZero"/>
        <c:crossBetween val="between"/>
      </c:valAx>
      <c:spPr>
        <a:noFill/>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Rainfall Risk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'Yield Responses'!$F$3:$F$12</c:f>
              <c:numCache>
                <c:formatCode>General</c:formatCode>
                <c:ptCount val="10"/>
                <c:pt idx="0">
                  <c:v>10</c:v>
                </c:pt>
                <c:pt idx="1">
                  <c:v>30</c:v>
                </c:pt>
                <c:pt idx="2">
                  <c:v>50</c:v>
                </c:pt>
                <c:pt idx="3">
                  <c:v>70</c:v>
                </c:pt>
                <c:pt idx="4">
                  <c:v>90</c:v>
                </c:pt>
                <c:pt idx="5">
                  <c:v>110</c:v>
                </c:pt>
                <c:pt idx="6">
                  <c:v>130</c:v>
                </c:pt>
                <c:pt idx="7">
                  <c:v>150</c:v>
                </c:pt>
                <c:pt idx="8">
                  <c:v>170</c:v>
                </c:pt>
                <c:pt idx="9">
                  <c:v>190</c:v>
                </c:pt>
              </c:numCache>
            </c:numRef>
          </c:xVal>
          <c:yVal>
            <c:numRef>
              <c:f>'Yield Responses'!$N$3:$N$12</c:f>
              <c:numCache>
                <c:formatCode>General</c:formatCode>
                <c:ptCount val="10"/>
                <c:pt idx="0">
                  <c:v>0.5840000000000003</c:v>
                </c:pt>
                <c:pt idx="1">
                  <c:v>1</c:v>
                </c:pt>
                <c:pt idx="2">
                  <c:v>1</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B6A1-433C-9166-FCD4BAB20848}"/>
            </c:ext>
          </c:extLst>
        </c:ser>
        <c:dLbls>
          <c:showLegendKey val="0"/>
          <c:showVal val="0"/>
          <c:showCatName val="0"/>
          <c:showSerName val="0"/>
          <c:showPercent val="0"/>
          <c:showBubbleSize val="0"/>
        </c:dLbls>
        <c:axId val="829625791"/>
        <c:axId val="1208507439"/>
      </c:scatterChart>
      <c:valAx>
        <c:axId val="829625791"/>
        <c:scaling>
          <c:orientation val="minMax"/>
          <c:min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8507439"/>
        <c:crosses val="autoZero"/>
        <c:crossBetween val="midCat"/>
      </c:valAx>
      <c:valAx>
        <c:axId val="12085074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6257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6" dropStyle="combo" dx="31" fmlaLink="$AO$11" fmlaRange="Crops!$B$3:$B$8" noThreeD="1" sel="3" val="0"/>
</file>

<file path=xl/ctrlProps/ctrlProp2.xml><?xml version="1.0" encoding="utf-8"?>
<formControlPr xmlns="http://schemas.microsoft.com/office/spreadsheetml/2009/9/main" objectType="Drop" dropLines="2" dropStyle="combo" dx="31" fmlaLink="Region" fmlaRange="'Planting Decisions'!$AF$15:$AF$16" noThreeD="1" sel="1" val="0"/>
</file>

<file path=xl/ctrlProps/ctrlProp3.xml><?xml version="1.0" encoding="utf-8"?>
<formControlPr xmlns="http://schemas.microsoft.com/office/spreadsheetml/2009/9/main" objectType="Drop" dropLines="6" dropStyle="combo" dx="31" fmlaLink="$AG$14" fmlaRange="Crops!$B$3:$B$8" noThreeD="1" sel="3" val="0"/>
</file>

<file path=xl/ctrlProps/ctrlProp4.xml><?xml version="1.0" encoding="utf-8"?>
<formControlPr xmlns="http://schemas.microsoft.com/office/spreadsheetml/2009/9/main" objectType="Drop" dropLines="6" dropStyle="combo" dx="31" fmlaLink="$AG$15" fmlaRange="Crops!$B$3:$B$8" noThreeD="1" sel="6" val="0"/>
</file>

<file path=xl/ctrlProps/ctrlProp5.xml><?xml version="1.0" encoding="utf-8"?>
<formControlPr xmlns="http://schemas.microsoft.com/office/spreadsheetml/2009/9/main" objectType="Drop" dropLines="6" dropStyle="combo" dx="31" fmlaLink="$AG$16" fmlaRange="Crops!$B$3:$B$8" noThreeD="1" sel="1" val="0"/>
</file>

<file path=xl/ctrlProps/ctrlProp6.xml><?xml version="1.0" encoding="utf-8"?>
<formControlPr xmlns="http://schemas.microsoft.com/office/spreadsheetml/2009/9/main" objectType="Drop" dropLines="6" dropStyle="combo" dx="31" fmlaLink="$AG$17" fmlaRange="Crops!$B$3:$B$8" noThreeD="1" sel="4" val="0"/>
</file>

<file path=xl/ctrlProps/ctrlProp7.xml><?xml version="1.0" encoding="utf-8"?>
<formControlPr xmlns="http://schemas.microsoft.com/office/spreadsheetml/2009/9/main" objectType="Drop" dropLines="2" dropStyle="combo" dx="31" fmlaLink="$AF$14" fmlaRange="'Planting Decisions'!$AF$15:$AF$16" noThreeD="1" sel="1" val="0"/>
</file>

<file path=xl/ctrlProps/ctrlProp8.xml><?xml version="1.0" encoding="utf-8"?>
<formControlPr xmlns="http://schemas.microsoft.com/office/spreadsheetml/2009/9/main" objectType="Spin" dx="31" fmlaLink="$Z$6" max="1000" min="1" page="10"/>
</file>

<file path=xl/ctrlProps/ctrlProp9.xml><?xml version="1.0" encoding="utf-8"?>
<formControlPr xmlns="http://schemas.microsoft.com/office/spreadsheetml/2009/9/main" objectType="CheckBox" fmlaLink="$Z$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266700</xdr:colOff>
      <xdr:row>6</xdr:row>
      <xdr:rowOff>120650</xdr:rowOff>
    </xdr:from>
    <xdr:to>
      <xdr:col>13</xdr:col>
      <xdr:colOff>25400</xdr:colOff>
      <xdr:row>14</xdr:row>
      <xdr:rowOff>19051</xdr:rowOff>
    </xdr:to>
    <xdr:sp macro="" textlink="">
      <xdr:nvSpPr>
        <xdr:cNvPr id="2" name="Rectangle: Rounded Corners 1">
          <a:extLst>
            <a:ext uri="{FF2B5EF4-FFF2-40B4-BE49-F238E27FC236}">
              <a16:creationId xmlns:a16="http://schemas.microsoft.com/office/drawing/2014/main" id="{00000000-0008-0000-0000-000002000000}"/>
            </a:ext>
          </a:extLst>
        </xdr:cNvPr>
        <xdr:cNvSpPr/>
      </xdr:nvSpPr>
      <xdr:spPr>
        <a:xfrm>
          <a:off x="5753100" y="1225550"/>
          <a:ext cx="2197100" cy="137160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a:t>Planting Decisions</a:t>
          </a:r>
        </a:p>
      </xdr:txBody>
    </xdr:sp>
    <xdr:clientData/>
  </xdr:twoCellAnchor>
  <xdr:twoCellAnchor>
    <xdr:from>
      <xdr:col>6</xdr:col>
      <xdr:colOff>317502</xdr:colOff>
      <xdr:row>14</xdr:row>
      <xdr:rowOff>114299</xdr:rowOff>
    </xdr:from>
    <xdr:to>
      <xdr:col>9</xdr:col>
      <xdr:colOff>76202</xdr:colOff>
      <xdr:row>26</xdr:row>
      <xdr:rowOff>101599</xdr:rowOff>
    </xdr:to>
    <xdr:sp macro="" textlink="">
      <xdr:nvSpPr>
        <xdr:cNvPr id="3" name="Arrow: Up 2">
          <a:extLst>
            <a:ext uri="{FF2B5EF4-FFF2-40B4-BE49-F238E27FC236}">
              <a16:creationId xmlns:a16="http://schemas.microsoft.com/office/drawing/2014/main" id="{00000000-0008-0000-0000-000003000000}"/>
            </a:ext>
          </a:extLst>
        </xdr:cNvPr>
        <xdr:cNvSpPr/>
      </xdr:nvSpPr>
      <xdr:spPr>
        <a:xfrm rot="2455201">
          <a:off x="3975102" y="2692399"/>
          <a:ext cx="1587500" cy="2197100"/>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Crops</a:t>
          </a:r>
        </a:p>
        <a:p>
          <a:pPr algn="ctr"/>
          <a:endParaRPr lang="en-US" sz="1200" b="0" i="0" u="none" strike="noStrike">
            <a:solidFill>
              <a:schemeClr val="lt1"/>
            </a:solidFill>
            <a:effectLst/>
            <a:latin typeface="+mn-lt"/>
            <a:ea typeface="+mn-ea"/>
            <a:cs typeface="+mn-cs"/>
          </a:endParaRPr>
        </a:p>
        <a:p>
          <a:pPr algn="l"/>
          <a:r>
            <a:rPr lang="en-US" sz="1200" b="0" i="0" u="none" strike="noStrike">
              <a:solidFill>
                <a:schemeClr val="lt1"/>
              </a:solidFill>
              <a:effectLst/>
              <a:latin typeface="+mn-lt"/>
              <a:ea typeface="+mn-ea"/>
              <a:cs typeface="+mn-cs"/>
            </a:rPr>
            <a:t>Alfalfa</a:t>
          </a:r>
        </a:p>
        <a:p>
          <a:pPr algn="l"/>
          <a:r>
            <a:rPr lang="en-US" sz="1200" b="0" i="0" u="none" strike="noStrike">
              <a:solidFill>
                <a:schemeClr val="lt1"/>
              </a:solidFill>
              <a:effectLst/>
              <a:latin typeface="+mn-lt"/>
              <a:ea typeface="+mn-ea"/>
              <a:cs typeface="+mn-cs"/>
            </a:rPr>
            <a:t>Bananas</a:t>
          </a:r>
          <a:r>
            <a:rPr lang="en-US" sz="1200"/>
            <a:t> </a:t>
          </a:r>
          <a:r>
            <a:rPr lang="en-US" sz="1200" b="0" i="0" u="none" strike="noStrike">
              <a:solidFill>
                <a:schemeClr val="lt1"/>
              </a:solidFill>
              <a:effectLst/>
              <a:latin typeface="+mn-lt"/>
              <a:ea typeface="+mn-ea"/>
              <a:cs typeface="+mn-cs"/>
            </a:rPr>
            <a:t>Beans</a:t>
          </a:r>
          <a:r>
            <a:rPr lang="en-US" sz="1200"/>
            <a:t> </a:t>
          </a:r>
          <a:r>
            <a:rPr lang="en-US" sz="1200" b="0" i="0" u="none" strike="noStrike">
              <a:solidFill>
                <a:schemeClr val="lt1"/>
              </a:solidFill>
              <a:effectLst/>
              <a:latin typeface="+mn-lt"/>
              <a:ea typeface="+mn-ea"/>
              <a:cs typeface="+mn-cs"/>
            </a:rPr>
            <a:t>Cabbage</a:t>
          </a:r>
          <a:r>
            <a:rPr lang="en-US" sz="1200"/>
            <a:t> </a:t>
          </a:r>
          <a:r>
            <a:rPr lang="en-US" sz="1200" b="0" i="0" u="none" strike="noStrike">
              <a:solidFill>
                <a:schemeClr val="lt1"/>
              </a:solidFill>
              <a:effectLst/>
              <a:latin typeface="+mn-lt"/>
              <a:ea typeface="+mn-ea"/>
              <a:cs typeface="+mn-cs"/>
            </a:rPr>
            <a:t>Citrus</a:t>
          </a:r>
          <a:r>
            <a:rPr lang="en-US" sz="1200"/>
            <a:t> </a:t>
          </a:r>
        </a:p>
        <a:p>
          <a:pPr algn="l"/>
          <a:r>
            <a:rPr lang="en-US" sz="1200" b="0" i="0" u="none" strike="noStrike">
              <a:solidFill>
                <a:schemeClr val="lt1"/>
              </a:solidFill>
              <a:effectLst/>
              <a:latin typeface="+mn-lt"/>
              <a:ea typeface="+mn-ea"/>
              <a:cs typeface="+mn-cs"/>
            </a:rPr>
            <a:t>Oats</a:t>
          </a:r>
          <a:r>
            <a:rPr lang="en-US" sz="1200"/>
            <a:t> </a:t>
          </a:r>
        </a:p>
      </xdr:txBody>
    </xdr:sp>
    <xdr:clientData/>
  </xdr:twoCellAnchor>
  <xdr:twoCellAnchor>
    <xdr:from>
      <xdr:col>9</xdr:col>
      <xdr:colOff>304800</xdr:colOff>
      <xdr:row>16</xdr:row>
      <xdr:rowOff>126998</xdr:rowOff>
    </xdr:from>
    <xdr:to>
      <xdr:col>13</xdr:col>
      <xdr:colOff>82550</xdr:colOff>
      <xdr:row>25</xdr:row>
      <xdr:rowOff>177800</xdr:rowOff>
    </xdr:to>
    <xdr:sp macro="" textlink="">
      <xdr:nvSpPr>
        <xdr:cNvPr id="4" name="Arrow: Up 3">
          <a:extLst>
            <a:ext uri="{FF2B5EF4-FFF2-40B4-BE49-F238E27FC236}">
              <a16:creationId xmlns:a16="http://schemas.microsoft.com/office/drawing/2014/main" id="{00000000-0008-0000-0000-000004000000}"/>
            </a:ext>
          </a:extLst>
        </xdr:cNvPr>
        <xdr:cNvSpPr/>
      </xdr:nvSpPr>
      <xdr:spPr>
        <a:xfrm>
          <a:off x="5791200" y="3073398"/>
          <a:ext cx="2216150" cy="1708152"/>
        </a:xfrm>
        <a:prstGeom prst="upArrow">
          <a:avLst>
            <a:gd name="adj1" fmla="val 49427"/>
            <a:gd name="adj2" fmla="val 48895"/>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Yield Factors</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Rainfall</a:t>
          </a:r>
          <a:endParaRPr lang="en-US" sz="1100">
            <a:effectLst/>
          </a:endParaRPr>
        </a:p>
        <a:p>
          <a:pPr algn="ctr"/>
          <a:r>
            <a:rPr lang="en-US" sz="1100"/>
            <a:t>Soil pH </a:t>
          </a:r>
        </a:p>
      </xdr:txBody>
    </xdr:sp>
    <xdr:clientData/>
  </xdr:twoCellAnchor>
  <xdr:twoCellAnchor>
    <xdr:from>
      <xdr:col>13</xdr:col>
      <xdr:colOff>273051</xdr:colOff>
      <xdr:row>14</xdr:row>
      <xdr:rowOff>152398</xdr:rowOff>
    </xdr:from>
    <xdr:to>
      <xdr:col>16</xdr:col>
      <xdr:colOff>215901</xdr:colOff>
      <xdr:row>26</xdr:row>
      <xdr:rowOff>139698</xdr:rowOff>
    </xdr:to>
    <xdr:sp macro="" textlink="">
      <xdr:nvSpPr>
        <xdr:cNvPr id="5" name="Arrow: Up 4">
          <a:extLst>
            <a:ext uri="{FF2B5EF4-FFF2-40B4-BE49-F238E27FC236}">
              <a16:creationId xmlns:a16="http://schemas.microsoft.com/office/drawing/2014/main" id="{00000000-0008-0000-0000-000005000000}"/>
            </a:ext>
          </a:extLst>
        </xdr:cNvPr>
        <xdr:cNvSpPr/>
      </xdr:nvSpPr>
      <xdr:spPr>
        <a:xfrm rot="19067816">
          <a:off x="8197851" y="2730498"/>
          <a:ext cx="1771650" cy="2197100"/>
        </a:xfrm>
        <a:prstGeom prst="upArrow">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PricesCosts</a:t>
          </a:r>
        </a:p>
        <a:p>
          <a:pPr algn="l"/>
          <a:r>
            <a:rPr lang="en-US" sz="1200" b="0" i="0" u="none" strike="noStrike">
              <a:solidFill>
                <a:schemeClr val="lt1"/>
              </a:solidFill>
              <a:effectLst/>
              <a:latin typeface="+mn-lt"/>
              <a:ea typeface="+mn-ea"/>
              <a:cs typeface="+mn-cs"/>
            </a:rPr>
            <a:t>Revenue per Acre</a:t>
          </a:r>
        </a:p>
        <a:p>
          <a:pPr algn="l"/>
          <a:endParaRPr lang="en-US" sz="1200" b="0" i="0" u="none" strike="noStrike">
            <a:solidFill>
              <a:schemeClr val="lt1"/>
            </a:solidFill>
            <a:effectLst/>
            <a:latin typeface="+mn-lt"/>
            <a:ea typeface="+mn-ea"/>
            <a:cs typeface="+mn-cs"/>
          </a:endParaRPr>
        </a:p>
        <a:p>
          <a:pPr algn="l"/>
          <a:r>
            <a:rPr lang="en-US" sz="1200" b="0" i="0" u="none" strike="noStrike">
              <a:solidFill>
                <a:schemeClr val="lt1"/>
              </a:solidFill>
              <a:effectLst/>
              <a:latin typeface="+mn-lt"/>
              <a:ea typeface="+mn-ea"/>
              <a:cs typeface="+mn-cs"/>
            </a:rPr>
            <a:t>Planting Costs/Acre</a:t>
          </a:r>
          <a:endParaRPr lang="en-US" sz="1200"/>
        </a:p>
      </xdr:txBody>
    </xdr:sp>
    <xdr:clientData/>
  </xdr:twoCellAnchor>
  <xdr:twoCellAnchor>
    <xdr:from>
      <xdr:col>5</xdr:col>
      <xdr:colOff>463550</xdr:colOff>
      <xdr:row>6</xdr:row>
      <xdr:rowOff>0</xdr:rowOff>
    </xdr:from>
    <xdr:to>
      <xdr:col>8</xdr:col>
      <xdr:colOff>590550</xdr:colOff>
      <xdr:row>13</xdr:row>
      <xdr:rowOff>127000</xdr:rowOff>
    </xdr:to>
    <xdr:sp macro="" textlink="">
      <xdr:nvSpPr>
        <xdr:cNvPr id="6" name="Arrow: Right 5">
          <a:extLst>
            <a:ext uri="{FF2B5EF4-FFF2-40B4-BE49-F238E27FC236}">
              <a16:creationId xmlns:a16="http://schemas.microsoft.com/office/drawing/2014/main" id="{00000000-0008-0000-0000-000006000000}"/>
            </a:ext>
          </a:extLst>
        </xdr:cNvPr>
        <xdr:cNvSpPr/>
      </xdr:nvSpPr>
      <xdr:spPr>
        <a:xfrm>
          <a:off x="3511550" y="1104900"/>
          <a:ext cx="1955800" cy="1416050"/>
        </a:xfrm>
        <a:prstGeom prst="rightArrow">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Resources</a:t>
          </a:r>
        </a:p>
        <a:p>
          <a:pPr algn="ctr"/>
          <a:r>
            <a:rPr lang="en-US" sz="1200" b="0" i="0" u="none" strike="noStrike">
              <a:solidFill>
                <a:schemeClr val="lt1"/>
              </a:solidFill>
              <a:effectLst/>
              <a:latin typeface="+mn-lt"/>
              <a:ea typeface="+mn-ea"/>
              <a:cs typeface="+mn-cs"/>
            </a:rPr>
            <a:t>Acreage,</a:t>
          </a:r>
          <a:r>
            <a:rPr lang="en-US" sz="1200" b="0" i="0" u="none" strike="noStrike" baseline="0">
              <a:solidFill>
                <a:schemeClr val="lt1"/>
              </a:solidFill>
              <a:effectLst/>
              <a:latin typeface="+mn-lt"/>
              <a:ea typeface="+mn-ea"/>
              <a:cs typeface="+mn-cs"/>
            </a:rPr>
            <a:t> </a:t>
          </a:r>
          <a:r>
            <a:rPr lang="en-US" sz="1200" b="0" i="0" u="none" strike="noStrike">
              <a:solidFill>
                <a:schemeClr val="lt1"/>
              </a:solidFill>
              <a:effectLst/>
              <a:latin typeface="+mn-lt"/>
              <a:ea typeface="+mn-ea"/>
              <a:cs typeface="+mn-cs"/>
            </a:rPr>
            <a:t>Budget</a:t>
          </a:r>
          <a:endParaRPr lang="en-US" sz="1200"/>
        </a:p>
      </xdr:txBody>
    </xdr:sp>
    <xdr:clientData/>
  </xdr:twoCellAnchor>
  <xdr:twoCellAnchor>
    <xdr:from>
      <xdr:col>13</xdr:col>
      <xdr:colOff>355600</xdr:colOff>
      <xdr:row>5</xdr:row>
      <xdr:rowOff>6350</xdr:rowOff>
    </xdr:from>
    <xdr:to>
      <xdr:col>19</xdr:col>
      <xdr:colOff>6350</xdr:colOff>
      <xdr:row>15</xdr:row>
      <xdr:rowOff>12700</xdr:rowOff>
    </xdr:to>
    <xdr:sp macro="" textlink="">
      <xdr:nvSpPr>
        <xdr:cNvPr id="7" name="Arrow: Left 6">
          <a:extLst>
            <a:ext uri="{FF2B5EF4-FFF2-40B4-BE49-F238E27FC236}">
              <a16:creationId xmlns:a16="http://schemas.microsoft.com/office/drawing/2014/main" id="{00000000-0008-0000-0000-000007000000}"/>
            </a:ext>
          </a:extLst>
        </xdr:cNvPr>
        <xdr:cNvSpPr/>
      </xdr:nvSpPr>
      <xdr:spPr>
        <a:xfrm>
          <a:off x="8280400" y="927100"/>
          <a:ext cx="3308350" cy="1847850"/>
        </a:xfrm>
        <a:prstGeom prst="leftArrow">
          <a:avLst>
            <a:gd name="adj1" fmla="val 73499"/>
            <a:gd name="adj2" fmla="val 515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Aspirations &amp; Concerns</a:t>
          </a:r>
        </a:p>
        <a:p>
          <a:pPr algn="ctr"/>
          <a:r>
            <a:rPr lang="en-US" sz="1200" b="0" i="0" u="none" strike="noStrike">
              <a:solidFill>
                <a:schemeClr val="lt1"/>
              </a:solidFill>
              <a:effectLst/>
              <a:latin typeface="+mn-lt"/>
              <a:ea typeface="+mn-ea"/>
              <a:cs typeface="+mn-cs"/>
            </a:rPr>
            <a:t>Revenue</a:t>
          </a:r>
        </a:p>
        <a:p>
          <a:pPr algn="ctr"/>
          <a:r>
            <a:rPr lang="en-US" sz="1200" b="0" i="0" u="none" strike="noStrike">
              <a:solidFill>
                <a:schemeClr val="lt1"/>
              </a:solidFill>
              <a:effectLst/>
              <a:latin typeface="+mn-lt"/>
              <a:ea typeface="+mn-ea"/>
              <a:cs typeface="+mn-cs"/>
            </a:rPr>
            <a:t>Chance</a:t>
          </a:r>
          <a:r>
            <a:rPr lang="en-US" sz="1200" b="0" i="0" u="none" strike="noStrike" baseline="0">
              <a:solidFill>
                <a:schemeClr val="lt1"/>
              </a:solidFill>
              <a:effectLst/>
              <a:latin typeface="+mn-lt"/>
              <a:ea typeface="+mn-ea"/>
              <a:cs typeface="+mn-cs"/>
            </a:rPr>
            <a:t> of being able to drill a well</a:t>
          </a:r>
          <a:endParaRPr lang="en-US" sz="1200" b="0" i="0" u="none" strike="noStrike">
            <a:solidFill>
              <a:schemeClr val="lt1"/>
            </a:solidFill>
            <a:effectLst/>
            <a:latin typeface="+mn-lt"/>
            <a:ea typeface="+mn-ea"/>
            <a:cs typeface="+mn-cs"/>
          </a:endParaRPr>
        </a:p>
        <a:p>
          <a:pPr algn="ctr"/>
          <a:r>
            <a:rPr lang="en-US" sz="1200" b="0" i="0" u="none" strike="noStrike">
              <a:solidFill>
                <a:schemeClr val="lt1"/>
              </a:solidFill>
              <a:effectLst/>
              <a:latin typeface="+mn-lt"/>
              <a:ea typeface="+mn-ea"/>
              <a:cs typeface="+mn-cs"/>
            </a:rPr>
            <a:t>Chance of being able to buy a cow</a:t>
          </a:r>
        </a:p>
        <a:p>
          <a:pPr algn="ctr"/>
          <a:r>
            <a:rPr lang="en-US" sz="1200" b="0" i="0" u="none" strike="noStrike">
              <a:solidFill>
                <a:schemeClr val="lt1"/>
              </a:solidFill>
              <a:effectLst/>
              <a:latin typeface="+mn-lt"/>
              <a:ea typeface="+mn-ea"/>
              <a:cs typeface="+mn-cs"/>
            </a:rPr>
            <a:t>Chance of losing money</a:t>
          </a:r>
        </a:p>
        <a:p>
          <a:pPr algn="ctr"/>
          <a:r>
            <a:rPr lang="en-US" sz="1200" b="0" i="0" u="none" strike="noStrike">
              <a:solidFill>
                <a:schemeClr val="lt1"/>
              </a:solidFill>
              <a:effectLst/>
              <a:latin typeface="+mn-lt"/>
              <a:ea typeface="+mn-ea"/>
              <a:cs typeface="+mn-cs"/>
            </a:rPr>
            <a:t>Chance of losing the farm</a:t>
          </a:r>
          <a:endParaRPr lang="en-US" sz="1200"/>
        </a:p>
      </xdr:txBody>
    </xdr:sp>
    <xdr:clientData/>
  </xdr:twoCellAnchor>
  <xdr:twoCellAnchor>
    <xdr:from>
      <xdr:col>0</xdr:col>
      <xdr:colOff>0</xdr:colOff>
      <xdr:row>0</xdr:row>
      <xdr:rowOff>101600</xdr:rowOff>
    </xdr:from>
    <xdr:to>
      <xdr:col>5</xdr:col>
      <xdr:colOff>295275</xdr:colOff>
      <xdr:row>25</xdr:row>
      <xdr:rowOff>92075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0" y="101600"/>
          <a:ext cx="3343275" cy="4594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dk1"/>
              </a:solidFill>
              <a:effectLst/>
              <a:latin typeface="+mn-lt"/>
              <a:ea typeface="+mn-ea"/>
              <a:cs typeface="+mn-cs"/>
            </a:rPr>
            <a:t>Simplified Conceptual Example</a:t>
          </a:r>
        </a:p>
        <a:p>
          <a:r>
            <a:rPr lang="en-US" sz="1100">
              <a:solidFill>
                <a:schemeClr val="dk1"/>
              </a:solidFill>
              <a:effectLst/>
              <a:latin typeface="+mn-lt"/>
              <a:ea typeface="+mn-ea"/>
              <a:cs typeface="+mn-cs"/>
            </a:rPr>
            <a:t>Planting decisions are based on a host of environmental and market factors, most of which are uncertain. Traditionally the uncertain factors have been estimated using “best guesses” or averages. This leads to the </a:t>
          </a:r>
          <a:r>
            <a:rPr lang="en-US" sz="1100" b="1">
              <a:solidFill>
                <a:schemeClr val="dk1"/>
              </a:solidFill>
              <a:effectLst/>
              <a:latin typeface="+mn-lt"/>
              <a:ea typeface="+mn-ea"/>
              <a:cs typeface="+mn-cs"/>
            </a:rPr>
            <a:t>Flaw of Averages</a:t>
          </a:r>
          <a:r>
            <a:rPr lang="en-US" sz="1100">
              <a:solidFill>
                <a:schemeClr val="dk1"/>
              </a:solidFill>
              <a:effectLst/>
              <a:latin typeface="+mn-lt"/>
              <a:ea typeface="+mn-ea"/>
              <a:cs typeface="+mn-cs"/>
            </a:rPr>
            <a:t>, a well understood set of systematic errors that lead to absurdly bad decisions. As a simplified example, consider a region that either receives 400</a:t>
          </a:r>
          <a:r>
            <a:rPr lang="en-US" sz="1100" baseline="0">
              <a:solidFill>
                <a:schemeClr val="dk1"/>
              </a:solidFill>
              <a:effectLst/>
              <a:latin typeface="+mn-lt"/>
              <a:ea typeface="+mn-ea"/>
              <a:cs typeface="+mn-cs"/>
            </a:rPr>
            <a:t> mm</a:t>
          </a:r>
          <a:r>
            <a:rPr lang="en-US" sz="1100">
              <a:solidFill>
                <a:schemeClr val="dk1"/>
              </a:solidFill>
              <a:effectLst/>
              <a:latin typeface="+mn-lt"/>
              <a:ea typeface="+mn-ea"/>
              <a:cs typeface="+mn-cs"/>
            </a:rPr>
            <a:t> of rainfall per growing season or 800 mm with 50% probability, for an average of 600</a:t>
          </a:r>
          <a:r>
            <a:rPr lang="en-US" sz="1100" baseline="0">
              <a:solidFill>
                <a:schemeClr val="dk1"/>
              </a:solidFill>
              <a:effectLst/>
              <a:latin typeface="+mn-lt"/>
              <a:ea typeface="+mn-ea"/>
              <a:cs typeface="+mn-cs"/>
            </a:rPr>
            <a:t> mm</a:t>
          </a:r>
          <a:r>
            <a:rPr lang="en-US" sz="1100">
              <a:solidFill>
                <a:schemeClr val="dk1"/>
              </a:solidFill>
              <a:effectLst/>
              <a:latin typeface="+mn-lt"/>
              <a:ea typeface="+mn-ea"/>
              <a:cs typeface="+mn-cs"/>
            </a:rPr>
            <a:t>. Suppose Crop A requires 400 mm of rainfall, Crop B requires</a:t>
          </a:r>
          <a:r>
            <a:rPr lang="en-US" sz="1100" baseline="0">
              <a:solidFill>
                <a:schemeClr val="dk1"/>
              </a:solidFill>
              <a:effectLst/>
              <a:latin typeface="+mn-lt"/>
              <a:ea typeface="+mn-ea"/>
              <a:cs typeface="+mn-cs"/>
            </a:rPr>
            <a:t> 60</a:t>
          </a:r>
          <a:r>
            <a:rPr lang="en-US" sz="1100">
              <a:solidFill>
                <a:schemeClr val="dk1"/>
              </a:solidFill>
              <a:effectLst/>
              <a:latin typeface="+mn-lt"/>
              <a:ea typeface="+mn-ea"/>
              <a:cs typeface="+mn-cs"/>
            </a:rPr>
            <a:t>0 mm, and Crop C requires 800</a:t>
          </a:r>
          <a:r>
            <a:rPr lang="en-US" sz="1100" baseline="0">
              <a:solidFill>
                <a:schemeClr val="dk1"/>
              </a:solidFill>
              <a:effectLst/>
              <a:latin typeface="+mn-lt"/>
              <a:ea typeface="+mn-ea"/>
              <a:cs typeface="+mn-cs"/>
            </a:rPr>
            <a:t> mm</a:t>
          </a:r>
          <a:r>
            <a:rPr lang="en-US" sz="1100">
              <a:solidFill>
                <a:schemeClr val="dk1"/>
              </a:solidFill>
              <a:effectLst/>
              <a:latin typeface="+mn-lt"/>
              <a:ea typeface="+mn-ea"/>
              <a:cs typeface="+mn-cs"/>
            </a:rPr>
            <a:t>. Based on the average conditions, one would plant entirely Crop B, and lose the farm regardless of a</a:t>
          </a:r>
          <a:r>
            <a:rPr lang="en-US" sz="1100" baseline="0">
              <a:solidFill>
                <a:schemeClr val="dk1"/>
              </a:solidFill>
              <a:effectLst/>
              <a:latin typeface="+mn-lt"/>
              <a:ea typeface="+mn-ea"/>
              <a:cs typeface="+mn-cs"/>
            </a:rPr>
            <a:t> 400-mm</a:t>
          </a:r>
          <a:r>
            <a:rPr lang="en-US" sz="1100">
              <a:solidFill>
                <a:schemeClr val="dk1"/>
              </a:solidFill>
              <a:effectLst/>
              <a:latin typeface="+mn-lt"/>
              <a:ea typeface="+mn-ea"/>
              <a:cs typeface="+mn-cs"/>
            </a:rPr>
            <a:t> or 800-mm total. But an income is guaranteed by planting 50% Crop A and 50% Crop B.</a:t>
          </a:r>
        </a:p>
        <a:p>
          <a:r>
            <a:rPr lang="en-US" sz="1100">
              <a:solidFill>
                <a:schemeClr val="dk1"/>
              </a:solidFill>
              <a:effectLst/>
              <a:latin typeface="+mn-lt"/>
              <a:ea typeface="+mn-ea"/>
              <a:cs typeface="+mn-cs"/>
            </a:rPr>
            <a:t>In the past, it has required specialized simulation software, used by statistically trained personnel to perform rigorous analysis in the face of uncertainty. But today, uncertainties may be estimated by statistical experts, and stored in auditable data structures known as SIPs, using the Open SIPmath Standard from 501(c)(3) nonprofit, ProbabilityManagement.org. SIPs in turn may be accessed in virtually any computer environment, to permit a farmer to instantly determine the chances of meeting their aspirations.</a:t>
          </a:r>
        </a:p>
        <a:p>
          <a:endParaRPr lang="en-US" sz="1100"/>
        </a:p>
      </xdr:txBody>
    </xdr:sp>
    <xdr:clientData/>
  </xdr:twoCellAnchor>
  <xdr:twoCellAnchor editAs="oneCell">
    <xdr:from>
      <xdr:col>16</xdr:col>
      <xdr:colOff>269875</xdr:colOff>
      <xdr:row>0</xdr:row>
      <xdr:rowOff>139700</xdr:rowOff>
    </xdr:from>
    <xdr:to>
      <xdr:col>19</xdr:col>
      <xdr:colOff>46901</xdr:colOff>
      <xdr:row>3</xdr:row>
      <xdr:rowOff>111551</xdr:rowOff>
    </xdr:to>
    <xdr:pic>
      <xdr:nvPicPr>
        <xdr:cNvPr id="9" name="PM Logo">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10023475" y="139700"/>
          <a:ext cx="1605826" cy="524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529494</xdr:colOff>
      <xdr:row>2</xdr:row>
      <xdr:rowOff>172528</xdr:rowOff>
    </xdr:from>
    <xdr:to>
      <xdr:col>6</xdr:col>
      <xdr:colOff>444500</xdr:colOff>
      <xdr:row>12</xdr:row>
      <xdr:rowOff>139700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494" y="591628"/>
          <a:ext cx="3572606" cy="1808672"/>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427900</xdr:colOff>
      <xdr:row>14</xdr:row>
      <xdr:rowOff>102162</xdr:rowOff>
    </xdr:from>
    <xdr:to>
      <xdr:col>5</xdr:col>
      <xdr:colOff>184150</xdr:colOff>
      <xdr:row>24</xdr:row>
      <xdr:rowOff>31750</xdr:rowOff>
    </xdr:to>
    <xdr:sp macro="" textlink="">
      <xdr:nvSpPr>
        <xdr:cNvPr id="4" name="Arrow: Up 3">
          <a:extLst>
            <a:ext uri="{FF2B5EF4-FFF2-40B4-BE49-F238E27FC236}">
              <a16:creationId xmlns:a16="http://schemas.microsoft.com/office/drawing/2014/main" id="{00000000-0008-0000-0100-000004000000}"/>
            </a:ext>
          </a:extLst>
        </xdr:cNvPr>
        <xdr:cNvSpPr/>
      </xdr:nvSpPr>
      <xdr:spPr>
        <a:xfrm>
          <a:off x="1037500" y="2731062"/>
          <a:ext cx="2194650" cy="1771088"/>
        </a:xfrm>
        <a:prstGeom prst="upArrow">
          <a:avLst>
            <a:gd name="adj1" fmla="val 85662"/>
            <a:gd name="adj2" fmla="val 2705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baseline="0"/>
            <a:t>For Editing</a:t>
          </a:r>
        </a:p>
        <a:p>
          <a:pPr algn="ctr"/>
          <a:r>
            <a:rPr lang="en-US" sz="1200"/>
            <a:t>Crop Type</a:t>
          </a:r>
        </a:p>
        <a:p>
          <a:pPr algn="ctr"/>
          <a:r>
            <a:rPr lang="en-US" sz="1200"/>
            <a:t>Revenue/acre</a:t>
          </a:r>
        </a:p>
        <a:p>
          <a:pPr algn="ctr"/>
          <a:r>
            <a:rPr lang="en-US" sz="1200"/>
            <a:t>Planing</a:t>
          </a:r>
          <a:r>
            <a:rPr lang="en-US" sz="1200" baseline="0"/>
            <a:t> Costs</a:t>
          </a:r>
        </a:p>
        <a:p>
          <a:pPr algn="ctr"/>
          <a:r>
            <a:rPr lang="en-US" sz="1200" baseline="0"/>
            <a:t>Critical pH</a:t>
          </a:r>
        </a:p>
        <a:p>
          <a:pPr algn="ctr"/>
          <a:r>
            <a:rPr lang="en-US" sz="1200" baseline="0"/>
            <a:t>Ideal rainfall</a:t>
          </a:r>
          <a:endParaRPr lang="en-US" sz="1200"/>
        </a:p>
      </xdr:txBody>
    </xdr:sp>
    <xdr:clientData/>
  </xdr:twoCellAnchor>
  <xdr:twoCellAnchor editAs="oneCell">
    <xdr:from>
      <xdr:col>8</xdr:col>
      <xdr:colOff>588458</xdr:colOff>
      <xdr:row>3</xdr:row>
      <xdr:rowOff>0</xdr:rowOff>
    </xdr:from>
    <xdr:to>
      <xdr:col>18</xdr:col>
      <xdr:colOff>497954</xdr:colOff>
      <xdr:row>14</xdr:row>
      <xdr:rowOff>38100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5258" y="603250"/>
          <a:ext cx="6005496" cy="20637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6350</xdr:colOff>
      <xdr:row>15</xdr:row>
      <xdr:rowOff>107950</xdr:rowOff>
    </xdr:from>
    <xdr:to>
      <xdr:col>16</xdr:col>
      <xdr:colOff>114300</xdr:colOff>
      <xdr:row>24</xdr:row>
      <xdr:rowOff>152400</xdr:rowOff>
    </xdr:to>
    <xdr:sp macro="" textlink="">
      <xdr:nvSpPr>
        <xdr:cNvPr id="7" name="Arrow: Up 6">
          <a:extLst>
            <a:ext uri="{FF2B5EF4-FFF2-40B4-BE49-F238E27FC236}">
              <a16:creationId xmlns:a16="http://schemas.microsoft.com/office/drawing/2014/main" id="{00000000-0008-0000-0100-000007000000}"/>
            </a:ext>
          </a:extLst>
        </xdr:cNvPr>
        <xdr:cNvSpPr/>
      </xdr:nvSpPr>
      <xdr:spPr>
        <a:xfrm>
          <a:off x="7931150" y="2921000"/>
          <a:ext cx="1936750" cy="1701800"/>
        </a:xfrm>
        <a:prstGeom prst="upArrow">
          <a:avLst>
            <a:gd name="adj1" fmla="val 80946"/>
            <a:gd name="adj2" fmla="val 24766"/>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i="0" u="none" strike="noStrike">
              <a:solidFill>
                <a:schemeClr val="lt1"/>
              </a:solidFill>
              <a:effectLst/>
              <a:latin typeface="+mn-lt"/>
              <a:ea typeface="+mn-ea"/>
              <a:cs typeface="+mn-cs"/>
            </a:rPr>
            <a:t>For conveying </a:t>
          </a:r>
        </a:p>
        <a:p>
          <a:pPr algn="l"/>
          <a:r>
            <a:rPr lang="en-US" sz="1400" b="0" i="0" u="none" strike="noStrike">
              <a:solidFill>
                <a:schemeClr val="lt1"/>
              </a:solidFill>
              <a:effectLst/>
              <a:latin typeface="+mn-lt"/>
              <a:ea typeface="+mn-ea"/>
              <a:cs typeface="+mn-cs"/>
            </a:rPr>
            <a:t>potential loss in yield</a:t>
          </a:r>
          <a:r>
            <a:rPr lang="en-US" sz="1400" b="0" i="0" u="none" strike="noStrike" baseline="0">
              <a:solidFill>
                <a:schemeClr val="lt1"/>
              </a:solidFill>
              <a:effectLst/>
              <a:latin typeface="+mn-lt"/>
              <a:ea typeface="+mn-ea"/>
              <a:cs typeface="+mn-cs"/>
            </a:rPr>
            <a:t> due to uncertain rainfall or soil pH. </a:t>
          </a:r>
          <a:endParaRPr 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146050</xdr:colOff>
      <xdr:row>9</xdr:row>
      <xdr:rowOff>127000</xdr:rowOff>
    </xdr:from>
    <xdr:to>
      <xdr:col>12</xdr:col>
      <xdr:colOff>146050</xdr:colOff>
      <xdr:row>23</xdr:row>
      <xdr:rowOff>101600</xdr:rowOff>
    </xdr:to>
    <xdr:pic>
      <xdr:nvPicPr>
        <xdr:cNvPr id="20" name="Picture 19">
          <a:extLst>
            <a:ext uri="{FF2B5EF4-FFF2-40B4-BE49-F238E27FC236}">
              <a16:creationId xmlns:a16="http://schemas.microsoft.com/office/drawing/2014/main" id="{680A555C-F238-4095-B0DB-531E44E9AD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76300" y="1835150"/>
          <a:ext cx="6096000" cy="25527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288926</xdr:colOff>
      <xdr:row>9</xdr:row>
      <xdr:rowOff>177800</xdr:rowOff>
    </xdr:from>
    <xdr:to>
      <xdr:col>2</xdr:col>
      <xdr:colOff>492126</xdr:colOff>
      <xdr:row>12</xdr:row>
      <xdr:rowOff>50800</xdr:rowOff>
    </xdr:to>
    <xdr:sp macro="" textlink="">
      <xdr:nvSpPr>
        <xdr:cNvPr id="7" name="Arrow: Right 6">
          <a:extLst>
            <a:ext uri="{FF2B5EF4-FFF2-40B4-BE49-F238E27FC236}">
              <a16:creationId xmlns:a16="http://schemas.microsoft.com/office/drawing/2014/main" id="{93A6133B-09AD-40EC-8E66-1CB82A0E8DF5}"/>
            </a:ext>
          </a:extLst>
        </xdr:cNvPr>
        <xdr:cNvSpPr/>
      </xdr:nvSpPr>
      <xdr:spPr>
        <a:xfrm>
          <a:off x="409576" y="1885950"/>
          <a:ext cx="812800" cy="425450"/>
        </a:xfrm>
        <a:prstGeom prst="rightArrow">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0" i="0" u="none" strike="noStrike">
              <a:solidFill>
                <a:schemeClr val="lt1"/>
              </a:solidFill>
              <a:effectLst/>
              <a:latin typeface="+mn-lt"/>
              <a:ea typeface="+mn-ea"/>
              <a:cs typeface="+mn-cs"/>
            </a:rPr>
            <a:t>Budget</a:t>
          </a:r>
          <a:endParaRPr lang="en-US" sz="1200"/>
        </a:p>
      </xdr:txBody>
    </xdr:sp>
    <xdr:clientData/>
  </xdr:twoCellAnchor>
  <xdr:twoCellAnchor>
    <xdr:from>
      <xdr:col>1</xdr:col>
      <xdr:colOff>593830</xdr:colOff>
      <xdr:row>22</xdr:row>
      <xdr:rowOff>23463</xdr:rowOff>
    </xdr:from>
    <xdr:to>
      <xdr:col>3</xdr:col>
      <xdr:colOff>528459</xdr:colOff>
      <xdr:row>24</xdr:row>
      <xdr:rowOff>131413</xdr:rowOff>
    </xdr:to>
    <xdr:sp macro="" textlink="">
      <xdr:nvSpPr>
        <xdr:cNvPr id="8" name="Arrow: Right 7">
          <a:extLst>
            <a:ext uri="{FF2B5EF4-FFF2-40B4-BE49-F238E27FC236}">
              <a16:creationId xmlns:a16="http://schemas.microsoft.com/office/drawing/2014/main" id="{292C991E-305D-47BA-84F6-7DCB81648288}"/>
            </a:ext>
          </a:extLst>
        </xdr:cNvPr>
        <xdr:cNvSpPr/>
      </xdr:nvSpPr>
      <xdr:spPr>
        <a:xfrm rot="20191763">
          <a:off x="714480" y="4125563"/>
          <a:ext cx="1153829" cy="476250"/>
        </a:xfrm>
        <a:prstGeom prst="rightArrow">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0" i="0" u="none" strike="noStrike">
              <a:solidFill>
                <a:schemeClr val="lt1"/>
              </a:solidFill>
              <a:effectLst/>
              <a:latin typeface="+mn-lt"/>
              <a:ea typeface="+mn-ea"/>
              <a:cs typeface="+mn-cs"/>
            </a:rPr>
            <a:t>Total ha</a:t>
          </a:r>
          <a:endParaRPr lang="en-US" sz="1200"/>
        </a:p>
      </xdr:txBody>
    </xdr:sp>
    <xdr:clientData/>
  </xdr:twoCellAnchor>
  <xdr:twoCellAnchor>
    <xdr:from>
      <xdr:col>1</xdr:col>
      <xdr:colOff>44451</xdr:colOff>
      <xdr:row>12</xdr:row>
      <xdr:rowOff>88900</xdr:rowOff>
    </xdr:from>
    <xdr:to>
      <xdr:col>2</xdr:col>
      <xdr:colOff>406401</xdr:colOff>
      <xdr:row>16</xdr:row>
      <xdr:rowOff>53976</xdr:rowOff>
    </xdr:to>
    <xdr:sp macro="" textlink="">
      <xdr:nvSpPr>
        <xdr:cNvPr id="9" name="Arrow: Right 8">
          <a:extLst>
            <a:ext uri="{FF2B5EF4-FFF2-40B4-BE49-F238E27FC236}">
              <a16:creationId xmlns:a16="http://schemas.microsoft.com/office/drawing/2014/main" id="{CAE39BDC-A26F-42A7-BD71-E18A509065E7}"/>
            </a:ext>
          </a:extLst>
        </xdr:cNvPr>
        <xdr:cNvSpPr/>
      </xdr:nvSpPr>
      <xdr:spPr>
        <a:xfrm rot="20145534">
          <a:off x="654051" y="2349500"/>
          <a:ext cx="971550" cy="701676"/>
        </a:xfrm>
        <a:prstGeom prst="rightArrow">
          <a:avLst>
            <a:gd name="adj1" fmla="val 75339"/>
            <a:gd name="adj2" fmla="val 50000"/>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Choose </a:t>
          </a:r>
          <a:r>
            <a:rPr lang="en-US" sz="1100"/>
            <a:t>Region</a:t>
          </a:r>
        </a:p>
      </xdr:txBody>
    </xdr:sp>
    <xdr:clientData/>
  </xdr:twoCellAnchor>
  <xdr:twoCellAnchor>
    <xdr:from>
      <xdr:col>3</xdr:col>
      <xdr:colOff>168275</xdr:colOff>
      <xdr:row>7</xdr:row>
      <xdr:rowOff>28575</xdr:rowOff>
    </xdr:from>
    <xdr:to>
      <xdr:col>4</xdr:col>
      <xdr:colOff>368300</xdr:colOff>
      <xdr:row>10</xdr:row>
      <xdr:rowOff>177801</xdr:rowOff>
    </xdr:to>
    <xdr:sp macro="" textlink="">
      <xdr:nvSpPr>
        <xdr:cNvPr id="10" name="Arrow: Down 9">
          <a:extLst>
            <a:ext uri="{FF2B5EF4-FFF2-40B4-BE49-F238E27FC236}">
              <a16:creationId xmlns:a16="http://schemas.microsoft.com/office/drawing/2014/main" id="{9CCADE9F-3C86-4FEC-B0E6-D71294AE9A39}"/>
            </a:ext>
          </a:extLst>
        </xdr:cNvPr>
        <xdr:cNvSpPr/>
      </xdr:nvSpPr>
      <xdr:spPr>
        <a:xfrm>
          <a:off x="1508125" y="1368425"/>
          <a:ext cx="809625" cy="701676"/>
        </a:xfrm>
        <a:prstGeom prst="downArrow">
          <a:avLst>
            <a:gd name="adj1" fmla="val 75882"/>
            <a:gd name="adj2" fmla="val 50000"/>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Specify</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pH</a:t>
          </a:r>
          <a:endParaRPr lang="en-US" sz="1100"/>
        </a:p>
      </xdr:txBody>
    </xdr:sp>
    <xdr:clientData/>
  </xdr:twoCellAnchor>
  <xdr:twoCellAnchor>
    <xdr:from>
      <xdr:col>1</xdr:col>
      <xdr:colOff>88338</xdr:colOff>
      <xdr:row>16</xdr:row>
      <xdr:rowOff>174608</xdr:rowOff>
    </xdr:from>
    <xdr:to>
      <xdr:col>2</xdr:col>
      <xdr:colOff>569040</xdr:colOff>
      <xdr:row>23</xdr:row>
      <xdr:rowOff>56008</xdr:rowOff>
    </xdr:to>
    <xdr:sp macro="" textlink="">
      <xdr:nvSpPr>
        <xdr:cNvPr id="11" name="Arrow: Right 10">
          <a:extLst>
            <a:ext uri="{FF2B5EF4-FFF2-40B4-BE49-F238E27FC236}">
              <a16:creationId xmlns:a16="http://schemas.microsoft.com/office/drawing/2014/main" id="{87AC3F77-05E1-4045-9368-8C365C5CF7C6}"/>
            </a:ext>
          </a:extLst>
        </xdr:cNvPr>
        <xdr:cNvSpPr/>
      </xdr:nvSpPr>
      <xdr:spPr>
        <a:xfrm rot="20348508">
          <a:off x="208988" y="3171808"/>
          <a:ext cx="1090302" cy="1170450"/>
        </a:xfrm>
        <a:prstGeom prst="rightArrow">
          <a:avLst>
            <a:gd name="adj1" fmla="val 64678"/>
            <a:gd name="adj2" fmla="val 511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Planting Decisions</a:t>
          </a:r>
        </a:p>
        <a:p>
          <a:pPr algn="ctr"/>
          <a:r>
            <a:rPr lang="en-US" sz="1100"/>
            <a:t>(crop)</a:t>
          </a:r>
        </a:p>
      </xdr:txBody>
    </xdr:sp>
    <xdr:clientData/>
  </xdr:twoCellAnchor>
  <xdr:twoCellAnchor>
    <xdr:from>
      <xdr:col>4</xdr:col>
      <xdr:colOff>143690</xdr:colOff>
      <xdr:row>14</xdr:row>
      <xdr:rowOff>148277</xdr:rowOff>
    </xdr:from>
    <xdr:to>
      <xdr:col>6</xdr:col>
      <xdr:colOff>128443</xdr:colOff>
      <xdr:row>19</xdr:row>
      <xdr:rowOff>127673</xdr:rowOff>
    </xdr:to>
    <xdr:sp macro="" textlink="">
      <xdr:nvSpPr>
        <xdr:cNvPr id="12" name="Arrow: Left 11">
          <a:extLst>
            <a:ext uri="{FF2B5EF4-FFF2-40B4-BE49-F238E27FC236}">
              <a16:creationId xmlns:a16="http://schemas.microsoft.com/office/drawing/2014/main" id="{DA3C0276-6712-4005-B3CB-927046DBC202}"/>
            </a:ext>
          </a:extLst>
        </xdr:cNvPr>
        <xdr:cNvSpPr/>
      </xdr:nvSpPr>
      <xdr:spPr>
        <a:xfrm rot="20726473">
          <a:off x="2093140" y="2777177"/>
          <a:ext cx="1203953" cy="900146"/>
        </a:xfrm>
        <a:prstGeom prst="leftArrow">
          <a:avLst>
            <a:gd name="adj1" fmla="val 82783"/>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Planting Decisions</a:t>
          </a:r>
        </a:p>
        <a:p>
          <a:pPr algn="ctr"/>
          <a:r>
            <a:rPr lang="en-US" sz="1100"/>
            <a:t>(ha)</a:t>
          </a:r>
        </a:p>
      </xdr:txBody>
    </xdr:sp>
    <xdr:clientData/>
  </xdr:twoCellAnchor>
  <xdr:twoCellAnchor>
    <xdr:from>
      <xdr:col>1</xdr:col>
      <xdr:colOff>282575</xdr:colOff>
      <xdr:row>1</xdr:row>
      <xdr:rowOff>19050</xdr:rowOff>
    </xdr:from>
    <xdr:to>
      <xdr:col>11</xdr:col>
      <xdr:colOff>355600</xdr:colOff>
      <xdr:row>7</xdr:row>
      <xdr:rowOff>38100</xdr:rowOff>
    </xdr:to>
    <xdr:sp macro="" textlink="">
      <xdr:nvSpPr>
        <xdr:cNvPr id="13" name="TextBox 12">
          <a:extLst>
            <a:ext uri="{FF2B5EF4-FFF2-40B4-BE49-F238E27FC236}">
              <a16:creationId xmlns:a16="http://schemas.microsoft.com/office/drawing/2014/main" id="{71BCD7BE-7421-43FB-A028-D98DA48FE1FA}"/>
            </a:ext>
          </a:extLst>
        </xdr:cNvPr>
        <xdr:cNvSpPr txBox="1"/>
      </xdr:nvSpPr>
      <xdr:spPr>
        <a:xfrm>
          <a:off x="403225" y="254000"/>
          <a:ext cx="6169025"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Planting Decision Dashboard runs 1,000 trials of rainfall through the model with each keystroke. These are stored in the Rainfall Library, which</a:t>
          </a:r>
          <a:r>
            <a:rPr lang="en-US" sz="1100" baseline="0">
              <a:solidFill>
                <a:schemeClr val="dk1"/>
              </a:solidFill>
              <a:effectLst/>
              <a:latin typeface="+mn-lt"/>
              <a:ea typeface="+mn-ea"/>
              <a:cs typeface="+mn-cs"/>
            </a:rPr>
            <a:t> could be expanded to include uncertainties in prices, crop infestations or other factors. In Simulation mode, the </a:t>
          </a:r>
          <a:r>
            <a:rPr lang="en-US" sz="1100" b="1" i="1" baseline="0">
              <a:solidFill>
                <a:schemeClr val="dk1"/>
              </a:solidFill>
              <a:effectLst/>
              <a:latin typeface="+mn-lt"/>
              <a:ea typeface="+mn-ea"/>
              <a:cs typeface="+mn-cs"/>
            </a:rPr>
            <a:t>Black Italic Cells </a:t>
          </a:r>
          <a:r>
            <a:rPr lang="en-US" sz="1100" baseline="0">
              <a:solidFill>
                <a:schemeClr val="dk1"/>
              </a:solidFill>
              <a:effectLst/>
              <a:latin typeface="+mn-lt"/>
              <a:ea typeface="+mn-ea"/>
              <a:cs typeface="+mn-cs"/>
            </a:rPr>
            <a:t>represent single trials of the uncertain value. The </a:t>
          </a:r>
          <a:r>
            <a:rPr lang="en-US" sz="1100" baseline="0">
              <a:solidFill>
                <a:srgbClr val="00B0F0"/>
              </a:solidFill>
              <a:effectLst/>
              <a:latin typeface="+mn-lt"/>
              <a:ea typeface="+mn-ea"/>
              <a:cs typeface="+mn-cs"/>
            </a:rPr>
            <a:t>Blue Cells and Graphs </a:t>
          </a:r>
          <a:r>
            <a:rPr lang="en-US" sz="1100" baseline="0">
              <a:solidFill>
                <a:schemeClr val="dk1"/>
              </a:solidFill>
              <a:effectLst/>
              <a:latin typeface="+mn-lt"/>
              <a:ea typeface="+mn-ea"/>
              <a:cs typeface="+mn-cs"/>
            </a:rPr>
            <a:t> represent statistics and histograms summarising all 1,000 trials. You may scroll through individual trials.  To use </a:t>
          </a:r>
          <a:r>
            <a:rPr lang="en-US" sz="1100" b="1" baseline="0">
              <a:solidFill>
                <a:schemeClr val="dk1"/>
              </a:solidFill>
              <a:effectLst/>
              <a:latin typeface="+mn-lt"/>
              <a:ea typeface="+mn-ea"/>
              <a:cs typeface="+mn-cs"/>
            </a:rPr>
            <a:t>Average Inputs </a:t>
          </a:r>
          <a:r>
            <a:rPr lang="en-US" sz="1100" baseline="0">
              <a:solidFill>
                <a:schemeClr val="dk1"/>
              </a:solidFill>
              <a:effectLst/>
              <a:latin typeface="+mn-lt"/>
              <a:ea typeface="+mn-ea"/>
              <a:cs typeface="+mn-cs"/>
            </a:rPr>
            <a:t>check the box.</a:t>
          </a:r>
          <a:endParaRPr lang="en-US" sz="1100">
            <a:solidFill>
              <a:schemeClr val="dk1"/>
            </a:solidFill>
            <a:effectLst/>
            <a:latin typeface="+mn-lt"/>
            <a:ea typeface="+mn-ea"/>
            <a:cs typeface="+mn-cs"/>
          </a:endParaRPr>
        </a:p>
        <a:p>
          <a:endParaRPr lang="en-US" sz="1100"/>
        </a:p>
      </xdr:txBody>
    </xdr:sp>
    <xdr:clientData/>
  </xdr:twoCellAnchor>
  <xdr:twoCellAnchor>
    <xdr:from>
      <xdr:col>5</xdr:col>
      <xdr:colOff>177800</xdr:colOff>
      <xdr:row>6</xdr:row>
      <xdr:rowOff>31750</xdr:rowOff>
    </xdr:from>
    <xdr:to>
      <xdr:col>8</xdr:col>
      <xdr:colOff>336551</xdr:colOff>
      <xdr:row>22</xdr:row>
      <xdr:rowOff>28575</xdr:rowOff>
    </xdr:to>
    <xdr:cxnSp macro="">
      <xdr:nvCxnSpPr>
        <xdr:cNvPr id="15" name="Straight Arrow Connector 14">
          <a:extLst>
            <a:ext uri="{FF2B5EF4-FFF2-40B4-BE49-F238E27FC236}">
              <a16:creationId xmlns:a16="http://schemas.microsoft.com/office/drawing/2014/main" id="{D0F2D877-9CF0-4EDE-8497-5DCD8E89B6A3}"/>
            </a:ext>
          </a:extLst>
        </xdr:cNvPr>
        <xdr:cNvCxnSpPr/>
      </xdr:nvCxnSpPr>
      <xdr:spPr>
        <a:xfrm>
          <a:off x="2736850" y="1187450"/>
          <a:ext cx="1987551" cy="2943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603814</xdr:colOff>
      <xdr:row>19</xdr:row>
      <xdr:rowOff>160521</xdr:rowOff>
    </xdr:from>
    <xdr:to>
      <xdr:col>11</xdr:col>
      <xdr:colOff>457352</xdr:colOff>
      <xdr:row>25</xdr:row>
      <xdr:rowOff>8121</xdr:rowOff>
    </xdr:to>
    <xdr:sp macro="" textlink="">
      <xdr:nvSpPr>
        <xdr:cNvPr id="19" name="Arrow: Right 18">
          <a:extLst>
            <a:ext uri="{FF2B5EF4-FFF2-40B4-BE49-F238E27FC236}">
              <a16:creationId xmlns:a16="http://schemas.microsoft.com/office/drawing/2014/main" id="{2AF4E077-9F2C-4D7E-853A-1BA99E20AD95}"/>
            </a:ext>
          </a:extLst>
        </xdr:cNvPr>
        <xdr:cNvSpPr/>
      </xdr:nvSpPr>
      <xdr:spPr>
        <a:xfrm rot="20060010">
          <a:off x="4991664" y="3710171"/>
          <a:ext cx="1682338" cy="952500"/>
        </a:xfrm>
        <a:prstGeom prst="rightArrow">
          <a:avLst>
            <a:gd name="adj1" fmla="val 7681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0" i="0" u="none" strike="noStrike">
              <a:solidFill>
                <a:schemeClr val="lt1"/>
              </a:solidFill>
              <a:effectLst/>
              <a:latin typeface="+mn-lt"/>
              <a:ea typeface="+mn-ea"/>
              <a:cs typeface="+mn-cs"/>
            </a:rPr>
            <a:t>Note the chances of</a:t>
          </a:r>
          <a:r>
            <a:rPr lang="en-US" sz="1100" b="0" i="0" u="none" strike="noStrike" baseline="0">
              <a:solidFill>
                <a:schemeClr val="lt1"/>
              </a:solidFill>
              <a:effectLst/>
              <a:latin typeface="+mn-lt"/>
              <a:ea typeface="+mn-ea"/>
              <a:cs typeface="+mn-cs"/>
            </a:rPr>
            <a:t> various outcomes, good and bad</a:t>
          </a:r>
          <a:endParaRPr lang="en-US" sz="1100"/>
        </a:p>
      </xdr:txBody>
    </xdr:sp>
    <xdr:clientData/>
  </xdr:twoCellAnchor>
  <xdr:twoCellAnchor>
    <xdr:from>
      <xdr:col>6</xdr:col>
      <xdr:colOff>336550</xdr:colOff>
      <xdr:row>5</xdr:row>
      <xdr:rowOff>152400</xdr:rowOff>
    </xdr:from>
    <xdr:to>
      <xdr:col>8</xdr:col>
      <xdr:colOff>533400</xdr:colOff>
      <xdr:row>10</xdr:row>
      <xdr:rowOff>139700</xdr:rowOff>
    </xdr:to>
    <xdr:cxnSp macro="">
      <xdr:nvCxnSpPr>
        <xdr:cNvPr id="22" name="Straight Arrow Connector 21">
          <a:extLst>
            <a:ext uri="{FF2B5EF4-FFF2-40B4-BE49-F238E27FC236}">
              <a16:creationId xmlns:a16="http://schemas.microsoft.com/office/drawing/2014/main" id="{0C2CD4DC-570E-4B2C-805C-D7B3270E1CBC}"/>
            </a:ext>
          </a:extLst>
        </xdr:cNvPr>
        <xdr:cNvCxnSpPr/>
      </xdr:nvCxnSpPr>
      <xdr:spPr>
        <a:xfrm flipH="1">
          <a:off x="3505200" y="1123950"/>
          <a:ext cx="1416050" cy="908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509174</xdr:colOff>
      <xdr:row>3</xdr:row>
      <xdr:rowOff>19050</xdr:rowOff>
    </xdr:from>
    <xdr:to>
      <xdr:col>19</xdr:col>
      <xdr:colOff>539749</xdr:colOff>
      <xdr:row>10</xdr:row>
      <xdr:rowOff>63499</xdr:rowOff>
    </xdr:to>
    <xdr:pic>
      <xdr:nvPicPr>
        <xdr:cNvPr id="26" name="Picture 25">
          <a:extLst>
            <a:ext uri="{FF2B5EF4-FFF2-40B4-BE49-F238E27FC236}">
              <a16:creationId xmlns:a16="http://schemas.microsoft.com/office/drawing/2014/main" id="{6F9136C9-3F3B-4E44-865B-3A91C1D45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5424" y="622300"/>
          <a:ext cx="4297775" cy="133349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152400</xdr:colOff>
      <xdr:row>14</xdr:row>
      <xdr:rowOff>31750</xdr:rowOff>
    </xdr:from>
    <xdr:to>
      <xdr:col>19</xdr:col>
      <xdr:colOff>174625</xdr:colOff>
      <xdr:row>22</xdr:row>
      <xdr:rowOff>158750</xdr:rowOff>
    </xdr:to>
    <xdr:sp macro="" textlink="">
      <xdr:nvSpPr>
        <xdr:cNvPr id="27" name="TextBox 26">
          <a:extLst>
            <a:ext uri="{FF2B5EF4-FFF2-40B4-BE49-F238E27FC236}">
              <a16:creationId xmlns:a16="http://schemas.microsoft.com/office/drawing/2014/main" id="{74827B1B-AF95-4501-87D9-F2CA436EBF59}"/>
            </a:ext>
          </a:extLst>
        </xdr:cNvPr>
        <xdr:cNvSpPr txBox="1"/>
      </xdr:nvSpPr>
      <xdr:spPr>
        <a:xfrm>
          <a:off x="7588250" y="2660650"/>
          <a:ext cx="3679825"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Note,</a:t>
          </a:r>
          <a:r>
            <a:rPr lang="en-US" sz="1100" baseline="0">
              <a:solidFill>
                <a:schemeClr val="dk1"/>
              </a:solidFill>
              <a:effectLst/>
              <a:latin typeface="+mn-lt"/>
              <a:ea typeface="+mn-ea"/>
              <a:cs typeface="+mn-cs"/>
            </a:rPr>
            <a:t> in an example of the Flaw of Averages, </a:t>
          </a:r>
          <a:r>
            <a:rPr lang="en-US" sz="1100">
              <a:solidFill>
                <a:schemeClr val="dk1"/>
              </a:solidFill>
              <a:effectLst/>
              <a:latin typeface="+mn-lt"/>
              <a:ea typeface="+mn-ea"/>
              <a:cs typeface="+mn-cs"/>
            </a:rPr>
            <a:t>for the settings</a:t>
          </a:r>
          <a:r>
            <a:rPr lang="en-US" sz="1100" baseline="0">
              <a:solidFill>
                <a:schemeClr val="dk1"/>
              </a:solidFill>
              <a:effectLst/>
              <a:latin typeface="+mn-lt"/>
              <a:ea typeface="+mn-ea"/>
              <a:cs typeface="+mn-cs"/>
            </a:rPr>
            <a:t> shown, the Total Net Revenue associated with Average rainfall is $480, but the Simulated Average is only $358, leading to overestimation of $122.</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So in Average Mode the model gives an erroneous estimate of Net Revenue and provides no estimates of the chances of either exceptionally good or bad outcomes.</a:t>
          </a:r>
          <a:endParaRPr lang="en-US" sz="1100">
            <a:solidFill>
              <a:schemeClr val="dk1"/>
            </a:solidFill>
            <a:effectLst/>
            <a:latin typeface="+mn-lt"/>
            <a:ea typeface="+mn-ea"/>
            <a:cs typeface="+mn-cs"/>
          </a:endParaRPr>
        </a:p>
      </xdr:txBody>
    </xdr:sp>
    <xdr:clientData/>
  </xdr:twoCellAnchor>
  <xdr:twoCellAnchor>
    <xdr:from>
      <xdr:col>15</xdr:col>
      <xdr:colOff>520700</xdr:colOff>
      <xdr:row>10</xdr:row>
      <xdr:rowOff>177800</xdr:rowOff>
    </xdr:from>
    <xdr:to>
      <xdr:col>16</xdr:col>
      <xdr:colOff>222250</xdr:colOff>
      <xdr:row>14</xdr:row>
      <xdr:rowOff>63500</xdr:rowOff>
    </xdr:to>
    <xdr:cxnSp macro="">
      <xdr:nvCxnSpPr>
        <xdr:cNvPr id="28" name="Straight Arrow Connector 27">
          <a:extLst>
            <a:ext uri="{FF2B5EF4-FFF2-40B4-BE49-F238E27FC236}">
              <a16:creationId xmlns:a16="http://schemas.microsoft.com/office/drawing/2014/main" id="{5DDBA995-4DB3-4A03-BC12-3361583DED46}"/>
            </a:ext>
          </a:extLst>
        </xdr:cNvPr>
        <xdr:cNvCxnSpPr/>
      </xdr:nvCxnSpPr>
      <xdr:spPr>
        <a:xfrm flipV="1">
          <a:off x="9175750" y="2070100"/>
          <a:ext cx="311150" cy="622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31750</xdr:colOff>
          <xdr:row>10</xdr:row>
          <xdr:rowOff>171450</xdr:rowOff>
        </xdr:from>
        <xdr:to>
          <xdr:col>3</xdr:col>
          <xdr:colOff>139700</xdr:colOff>
          <xdr:row>12</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xdr:row>
          <xdr:rowOff>177800</xdr:rowOff>
        </xdr:from>
        <xdr:to>
          <xdr:col>4</xdr:col>
          <xdr:colOff>336550</xdr:colOff>
          <xdr:row>12</xdr:row>
          <xdr:rowOff>63500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571500</xdr:colOff>
      <xdr:row>12</xdr:row>
      <xdr:rowOff>25400</xdr:rowOff>
    </xdr:from>
    <xdr:to>
      <xdr:col>8</xdr:col>
      <xdr:colOff>266700</xdr:colOff>
      <xdr:row>27</xdr:row>
      <xdr:rowOff>6350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520701</xdr:colOff>
      <xdr:row>12</xdr:row>
      <xdr:rowOff>28121</xdr:rowOff>
    </xdr:from>
    <xdr:to>
      <xdr:col>15</xdr:col>
      <xdr:colOff>488950</xdr:colOff>
      <xdr:row>27</xdr:row>
      <xdr:rowOff>9072</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285750</xdr:colOff>
      <xdr:row>1</xdr:row>
      <xdr:rowOff>38100</xdr:rowOff>
    </xdr:from>
    <xdr:to>
      <xdr:col>16</xdr:col>
      <xdr:colOff>304800</xdr:colOff>
      <xdr:row>9</xdr:row>
      <xdr:rowOff>152400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895350" y="38100"/>
          <a:ext cx="9163050" cy="15875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bg1"/>
              </a:solidFill>
            </a:rPr>
            <a:t>Yield Factors</a:t>
          </a:r>
        </a:p>
        <a:p>
          <a:r>
            <a:rPr lang="en-US" sz="1400" b="1">
              <a:solidFill>
                <a:schemeClr val="bg1"/>
              </a:solidFill>
            </a:rPr>
            <a:t>Rainfall is uncertain, and yield will fall with either </a:t>
          </a:r>
          <a:r>
            <a:rPr lang="en-US" sz="1400" b="1" u="none">
              <a:solidFill>
                <a:schemeClr val="bg1"/>
              </a:solidFill>
            </a:rPr>
            <a:t>too much or too little rainfall,</a:t>
          </a:r>
          <a:r>
            <a:rPr lang="en-US" sz="1400" b="1" u="none" baseline="0">
              <a:solidFill>
                <a:schemeClr val="bg1"/>
              </a:solidFill>
            </a:rPr>
            <a:t> relative to the ideal for a specific crop</a:t>
          </a:r>
          <a:r>
            <a:rPr lang="en-US" sz="1400" b="1" u="none">
              <a:solidFill>
                <a:schemeClr val="bg1"/>
              </a:solidFill>
            </a:rPr>
            <a:t>.</a:t>
          </a:r>
          <a:r>
            <a:rPr lang="en-US" sz="1400" b="1">
              <a:solidFill>
                <a:schemeClr val="bg1"/>
              </a:solidFill>
            </a:rPr>
            <a:t> </a:t>
          </a:r>
        </a:p>
        <a:p>
          <a:r>
            <a:rPr lang="en-US" sz="1400" b="1" u="none">
              <a:solidFill>
                <a:schemeClr val="bg1"/>
              </a:solidFill>
            </a:rPr>
            <a:t>Yield</a:t>
          </a:r>
          <a:r>
            <a:rPr lang="en-US" sz="1400" b="1" u="none" baseline="0">
              <a:solidFill>
                <a:schemeClr val="bg1"/>
              </a:solidFill>
            </a:rPr>
            <a:t> will also fall</a:t>
          </a:r>
          <a:r>
            <a:rPr lang="en-US" sz="1400" b="1" u="none">
              <a:solidFill>
                <a:schemeClr val="bg1"/>
              </a:solidFill>
            </a:rPr>
            <a:t> if the pH</a:t>
          </a:r>
          <a:r>
            <a:rPr lang="en-US" sz="1400" b="1" u="none" baseline="0">
              <a:solidFill>
                <a:schemeClr val="bg1"/>
              </a:solidFill>
            </a:rPr>
            <a:t> the soil falls below the critical level for a specific crop.</a:t>
          </a:r>
          <a:r>
            <a:rPr lang="en-US" sz="1400" b="1" u="none">
              <a:solidFill>
                <a:schemeClr val="bg1"/>
              </a:solidFill>
            </a:rPr>
            <a:t> </a:t>
          </a:r>
        </a:p>
        <a:p>
          <a:r>
            <a:rPr lang="en-US" sz="1400" b="1" u="sng">
              <a:solidFill>
                <a:schemeClr val="bg1"/>
              </a:solidFill>
            </a:rPr>
            <a:t>Select the crop and region and specify the local soil pH below</a:t>
          </a:r>
          <a:r>
            <a:rPr lang="en-US" sz="1400" b="1">
              <a:solidFill>
                <a:schemeClr val="bg1"/>
              </a:solidFill>
            </a:rPr>
            <a:t>. </a:t>
          </a:r>
        </a:p>
        <a:p>
          <a:r>
            <a:rPr lang="en-US" sz="1400" b="1">
              <a:solidFill>
                <a:schemeClr val="bg1"/>
              </a:solidFill>
            </a:rPr>
            <a:t>The graph on the left combines the chance of various levels of rainfall with the associated yield.</a:t>
          </a:r>
        </a:p>
        <a:p>
          <a:r>
            <a:rPr lang="en-US" sz="1400" b="1" baseline="0">
              <a:solidFill>
                <a:schemeClr val="bg1"/>
              </a:solidFill>
            </a:rPr>
            <a:t>The graph on the right displays the yield associated with soil pH.</a:t>
          </a:r>
          <a:endParaRPr lang="en-US" sz="14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6350</xdr:colOff>
          <xdr:row>12</xdr:row>
          <xdr:rowOff>228600</xdr:rowOff>
        </xdr:from>
        <xdr:to>
          <xdr:col>2</xdr:col>
          <xdr:colOff>723900</xdr:colOff>
          <xdr:row>14</xdr:row>
          <xdr:rowOff>6350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13</xdr:row>
          <xdr:rowOff>254000</xdr:rowOff>
        </xdr:from>
        <xdr:to>
          <xdr:col>2</xdr:col>
          <xdr:colOff>723900</xdr:colOff>
          <xdr:row>14</xdr:row>
          <xdr:rowOff>247650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14</xdr:row>
          <xdr:rowOff>254000</xdr:rowOff>
        </xdr:from>
        <xdr:to>
          <xdr:col>2</xdr:col>
          <xdr:colOff>723900</xdr:colOff>
          <xdr:row>15</xdr:row>
          <xdr:rowOff>247650</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15</xdr:row>
          <xdr:rowOff>254000</xdr:rowOff>
        </xdr:from>
        <xdr:to>
          <xdr:col>2</xdr:col>
          <xdr:colOff>730250</xdr:colOff>
          <xdr:row>16</xdr:row>
          <xdr:rowOff>247650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12700</xdr:rowOff>
        </xdr:from>
        <xdr:to>
          <xdr:col>2</xdr:col>
          <xdr:colOff>717550</xdr:colOff>
          <xdr:row>5</xdr:row>
          <xdr:rowOff>266700</xdr:rowOff>
        </xdr:to>
        <xdr:sp macro="" textlink="">
          <xdr:nvSpPr>
            <xdr:cNvPr id="3078" name="Drop Down 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673100</xdr:colOff>
      <xdr:row>1</xdr:row>
      <xdr:rowOff>25400</xdr:rowOff>
    </xdr:from>
    <xdr:to>
      <xdr:col>18</xdr:col>
      <xdr:colOff>577849</xdr:colOff>
      <xdr:row>10</xdr:row>
      <xdr:rowOff>38100</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12</xdr:col>
          <xdr:colOff>171450</xdr:colOff>
          <xdr:row>19</xdr:row>
          <xdr:rowOff>38100</xdr:rowOff>
        </xdr:from>
        <xdr:to>
          <xdr:col>12</xdr:col>
          <xdr:colOff>717550</xdr:colOff>
          <xdr:row>21</xdr:row>
          <xdr:rowOff>0</xdr:rowOff>
        </xdr:to>
        <xdr:sp macro="" textlink="">
          <xdr:nvSpPr>
            <xdr:cNvPr id="3079" name="Spinner 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3</xdr:row>
          <xdr:rowOff>19050</xdr:rowOff>
        </xdr:from>
        <xdr:to>
          <xdr:col>9</xdr:col>
          <xdr:colOff>107950</xdr:colOff>
          <xdr:row>4</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Average Input</a:t>
              </a:r>
            </a:p>
          </xdr:txBody>
        </xdr:sp>
        <xdr:clientData/>
      </xdr:twoCellAnchor>
    </mc:Choice>
    <mc:Fallback/>
  </mc:AlternateContent>
  <xdr:twoCellAnchor editAs="oneCell">
    <xdr:from>
      <xdr:col>16</xdr:col>
      <xdr:colOff>63500</xdr:colOff>
      <xdr:row>17</xdr:row>
      <xdr:rowOff>127000</xdr:rowOff>
    </xdr:from>
    <xdr:to>
      <xdr:col>18</xdr:col>
      <xdr:colOff>560437</xdr:colOff>
      <xdr:row>19</xdr:row>
      <xdr:rowOff>136951</xdr:rowOff>
    </xdr:to>
    <xdr:pic>
      <xdr:nvPicPr>
        <xdr:cNvPr id="15" name="PM Logo">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stretch>
          <a:fillRect/>
        </a:stretch>
      </xdr:blipFill>
      <xdr:spPr>
        <a:xfrm>
          <a:off x="10058400" y="4083050"/>
          <a:ext cx="1411337" cy="4608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19</xdr:col>
      <xdr:colOff>308138</xdr:colOff>
      <xdr:row>2</xdr:row>
      <xdr:rowOff>99973</xdr:rowOff>
    </xdr:from>
    <xdr:to>
      <xdr:col>24</xdr:col>
      <xdr:colOff>171613</xdr:colOff>
      <xdr:row>13</xdr:row>
      <xdr:rowOff>166566</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405676</xdr:colOff>
      <xdr:row>0</xdr:row>
      <xdr:rowOff>524301</xdr:rowOff>
    </xdr:to>
    <xdr:pic>
      <xdr:nvPicPr>
        <xdr:cNvPr id="2" name="PM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28650" y="0"/>
          <a:ext cx="1605826" cy="5243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4.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ctrlProp" Target="../ctrlProps/ctrlProp3.xml"/><Relationship Id="rId7"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B213C-47BB-4172-AD97-1A41470AEE68}">
  <dimension ref="A1"/>
  <sheetViews>
    <sheetView tabSelected="1" workbookViewId="0">
      <selection activeCell="E4" sqref="E4"/>
    </sheetView>
  </sheetViews>
  <sheetFormatPr defaultRowHeight="14.5" x14ac:dyDescent="0.35"/>
  <cols>
    <col min="1" max="16384" width="8.7265625" style="34"/>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488EE-82BD-4F06-B3A6-39908FD4525A}">
  <dimension ref="A1:F426"/>
  <sheetViews>
    <sheetView topLeftCell="A105" workbookViewId="0">
      <selection activeCell="B8" sqref="B8"/>
    </sheetView>
  </sheetViews>
  <sheetFormatPr defaultRowHeight="14.5" outlineLevelRow="1" x14ac:dyDescent="0.35"/>
  <cols>
    <col min="1" max="1" width="14.6328125" bestFit="1" customWidth="1"/>
  </cols>
  <sheetData>
    <row r="1" spans="1:6" x14ac:dyDescent="0.35">
      <c r="B1" t="s">
        <v>1</v>
      </c>
      <c r="C1" t="s">
        <v>41</v>
      </c>
      <c r="E1" t="s">
        <v>46</v>
      </c>
      <c r="F1" t="s">
        <v>87</v>
      </c>
    </row>
    <row r="2" spans="1:6" x14ac:dyDescent="0.35">
      <c r="A2" t="s">
        <v>23</v>
      </c>
      <c r="B2">
        <f>ROUND( AVERAGE( Rain ), $B$9 )/25.4</f>
        <v>35.917322834645667</v>
      </c>
      <c r="C2">
        <f>ROUND( AVERAGE( Rain2 ), $C$9 )/25.4</f>
        <v>27.653543307086615</v>
      </c>
      <c r="F2">
        <f>ROUND( AVERAGE( 'Planting Decisions'!AD6:AE6 ), $F$9 )</f>
        <v>23.6</v>
      </c>
    </row>
    <row r="3" spans="1:6" x14ac:dyDescent="0.35">
      <c r="A3" t="s">
        <v>24</v>
      </c>
      <c r="B3" t="str">
        <f>$B$1 &amp; " Avg " &amp; $B$2</f>
        <v>Rain Avg 35.9173228346457</v>
      </c>
      <c r="C3" t="str">
        <f>$C$1 &amp; " Avg " &amp; $C$2</f>
        <v>Rain2 Avg 27.6535433070866</v>
      </c>
      <c r="E3" t="s">
        <v>69</v>
      </c>
      <c r="F3" t="str">
        <f>$F$1 &amp; " Avg " &amp; $F$2</f>
        <v>_AD5_to_AE5 Avg 23.6</v>
      </c>
    </row>
    <row r="4" spans="1:6" x14ac:dyDescent="0.35">
      <c r="A4" t="s">
        <v>25</v>
      </c>
      <c r="B4" s="10" t="b">
        <v>0</v>
      </c>
      <c r="C4" s="10" t="b">
        <v>0</v>
      </c>
      <c r="E4" s="10" t="b">
        <v>0</v>
      </c>
      <c r="F4" s="10" t="b">
        <v>0</v>
      </c>
    </row>
    <row r="5" spans="1:6" x14ac:dyDescent="0.35">
      <c r="A5" t="s">
        <v>26</v>
      </c>
      <c r="B5" s="10" t="b">
        <v>0</v>
      </c>
      <c r="C5" s="10" t="b">
        <v>0</v>
      </c>
      <c r="E5" s="10" t="b">
        <v>0</v>
      </c>
      <c r="F5" s="10" t="b">
        <v>0</v>
      </c>
    </row>
    <row r="6" spans="1:6" x14ac:dyDescent="0.35">
      <c r="A6" t="s">
        <v>27</v>
      </c>
      <c r="B6" s="10">
        <f>IF( $B$4, MIN( INT( MAX( Rain ) - MIN( Rain ) + 1 ), 10 ), 10 )</f>
        <v>10</v>
      </c>
      <c r="C6" s="10">
        <f>IF( $C$4, MIN( INT( MAX( Rain2 ) - MIN( Rain2 ) + 1 ), 10 ), 10 )</f>
        <v>10</v>
      </c>
      <c r="E6" s="10">
        <f>IF( $E$4, MIN( INT( MAX( Total ) - MIN( Total ) + 1 ), 10 ), 10 )</f>
        <v>10</v>
      </c>
      <c r="F6" s="10">
        <f>IF( $F$4, MIN( INT( MAX( 'Planting Decisions'!AD6:AE6 ) - MIN( 'Planting Decisions'!AD6:AE6 ) + 1 ), 10 ), 10 )</f>
        <v>10</v>
      </c>
    </row>
    <row r="7" spans="1:6" x14ac:dyDescent="0.35">
      <c r="A7" t="s">
        <v>28</v>
      </c>
      <c r="B7" s="10">
        <v>10</v>
      </c>
      <c r="C7" s="10">
        <v>10</v>
      </c>
      <c r="E7" s="10">
        <v>10</v>
      </c>
      <c r="F7" s="10">
        <v>10</v>
      </c>
    </row>
    <row r="8" spans="1:6" x14ac:dyDescent="0.35">
      <c r="A8" t="s">
        <v>29</v>
      </c>
      <c r="B8" s="10">
        <v>500</v>
      </c>
      <c r="C8" s="10">
        <f>B8</f>
        <v>500</v>
      </c>
      <c r="E8" s="10">
        <f>ROUNDUP(( MAX( Total ) - $E$13 ) / $E$6, $E$9 )</f>
        <v>142</v>
      </c>
      <c r="F8" s="10">
        <f>ROUNDUP(( MAX( 'Planting Decisions'!AD6:AE6 ) - $F$13 ) / $F$6, $F$9 )</f>
        <v>0.7</v>
      </c>
    </row>
    <row r="9" spans="1:6" x14ac:dyDescent="0.35">
      <c r="A9" t="s">
        <v>30</v>
      </c>
      <c r="B9" s="10">
        <v>1</v>
      </c>
      <c r="C9" s="10">
        <v>1</v>
      </c>
      <c r="E9" s="10">
        <v>0</v>
      </c>
      <c r="F9" s="10">
        <v>1</v>
      </c>
    </row>
    <row r="10" spans="1:6" x14ac:dyDescent="0.35">
      <c r="A10" t="s">
        <v>31</v>
      </c>
      <c r="B10" s="10">
        <v>1</v>
      </c>
      <c r="C10" s="10">
        <v>1</v>
      </c>
      <c r="E10" s="10">
        <v>1</v>
      </c>
      <c r="F10" s="10">
        <v>1</v>
      </c>
    </row>
    <row r="11" spans="1:6" x14ac:dyDescent="0.35">
      <c r="A11" t="s">
        <v>32</v>
      </c>
      <c r="B11" s="10" t="b">
        <v>0</v>
      </c>
      <c r="C11" s="10" t="b">
        <v>0</v>
      </c>
      <c r="E11" s="10" t="b">
        <v>0</v>
      </c>
      <c r="F11" s="10" t="b">
        <v>0</v>
      </c>
    </row>
    <row r="12" spans="1:6" x14ac:dyDescent="0.35">
      <c r="A12" t="s">
        <v>33</v>
      </c>
      <c r="B12" s="10" t="str">
        <f>IF( AND( $B$11, $B$10 &gt; 1 ), MID( TEXT( $B$10, "#,##0" ), IF( MOD( LEN( TEXT( $B$10, "0" )), 3 ) = 1, 3, 2), 100 ) &amp; "s", "Axis Title" )</f>
        <v>Axis Title</v>
      </c>
      <c r="C12" s="10" t="str">
        <f>IF( AND( $C$11, $C$10 &gt; 1 ), MID( TEXT( $C$10, "#,##0" ), IF( MOD( LEN( TEXT( $C$10, "0" )), 3 ) = 1, 3, 2), 100 ) &amp; "s", "Axis Title" )</f>
        <v>Axis Title</v>
      </c>
      <c r="E12" s="10" t="str">
        <f>IF( AND( $E$11, $E$10 &gt; 1 ), MID( TEXT( $E$10, "#,##0" ), IF( MOD( LEN( TEXT( $E$10, "0" )), 3 ) = 1, 3, 2), 100 ) &amp; "s", "Axis Title" )</f>
        <v>Axis Title</v>
      </c>
      <c r="F12" s="10" t="str">
        <f>IF( AND( $F$11, $F$10 &gt; 1 ), MID( TEXT( $F$10, "#,##0" ), IF( MOD( LEN( TEXT( $F$10, "0" )), 3 ) = 1, 3, 2), 100 ) &amp; "s", "Axis Title" )</f>
        <v>Axis Title</v>
      </c>
    </row>
    <row r="13" spans="1:6" x14ac:dyDescent="0.35">
      <c r="A13" t="s">
        <v>34</v>
      </c>
      <c r="B13" s="10">
        <v>-10</v>
      </c>
      <c r="C13" s="10">
        <f>B13</f>
        <v>-10</v>
      </c>
      <c r="E13" s="10">
        <f>ROUND( MIN( Total ), $E$9 - LOG( $E$10 )) - IF( $E$4, 1, 0 )</f>
        <v>-940</v>
      </c>
      <c r="F13" s="10">
        <f>ROUND( MIN( 'Planting Decisions'!AD6:AE6 ), $F$9 - LOG( $F$10 )) - IF( $F$4, 1, 0 )</f>
        <v>20.6</v>
      </c>
    </row>
    <row r="14" spans="1:6" outlineLevel="1" x14ac:dyDescent="0.35">
      <c r="A14" s="6" t="s">
        <v>35</v>
      </c>
      <c r="B14" s="6">
        <f>ROUND( $B$13 + $B$8, $B$9 - LOG( $B$10 ))</f>
        <v>490</v>
      </c>
      <c r="C14" s="6">
        <f>ROUND( $C$13 + $C$8, $C$9 - LOG( $C$10 ))</f>
        <v>490</v>
      </c>
      <c r="E14" s="6">
        <f>ROUND( $E$13 + $E$8, $E$9 - LOG( $E$10 ))</f>
        <v>-798</v>
      </c>
      <c r="F14" s="6">
        <f>ROUND( $F$13 + $F$8, $F$9 - LOG( $F$10 ))</f>
        <v>21.3</v>
      </c>
    </row>
    <row r="15" spans="1:6" outlineLevel="1" x14ac:dyDescent="0.35">
      <c r="A15" s="7" t="s">
        <v>36</v>
      </c>
      <c r="B15" s="6">
        <f>ROUND( $B$14 + $B$8, $B$9 - LOG( $B$10 ))</f>
        <v>990</v>
      </c>
      <c r="C15" s="6">
        <f>ROUND( $C$14 + $C$8, $C$9 - LOG( $C$10 ))</f>
        <v>990</v>
      </c>
      <c r="E15" s="6">
        <f>ROUND( $E$14 + $E$8, $E$9 - LOG( $E$10 ))</f>
        <v>-656</v>
      </c>
      <c r="F15" s="6">
        <f>ROUND( $F$14 + $F$8, $F$9 - LOG( $F$10 ))</f>
        <v>22</v>
      </c>
    </row>
    <row r="16" spans="1:6" outlineLevel="1" x14ac:dyDescent="0.35">
      <c r="A16" s="8" t="s">
        <v>37</v>
      </c>
      <c r="B16" s="6">
        <f>ROUND( $B$15 + $B$8, $B$9 - LOG( $B$10 ))</f>
        <v>1490</v>
      </c>
      <c r="C16" s="6">
        <f>ROUND( $C$15 + $C$8, $C$9 - LOG( $C$10 ))</f>
        <v>1490</v>
      </c>
      <c r="E16" s="6">
        <f>ROUND( $E$15 + $E$8, $E$9 - LOG( $E$10 ))</f>
        <v>-514</v>
      </c>
      <c r="F16" s="6">
        <f>ROUND( $F$15 + $F$8, $F$9 - LOG( $F$10 ))</f>
        <v>22.7</v>
      </c>
    </row>
    <row r="17" spans="1:6" outlineLevel="1" x14ac:dyDescent="0.35">
      <c r="A17" s="9" t="s">
        <v>38</v>
      </c>
      <c r="B17" s="6">
        <f>ROUND( $B$16 + $B$8, $B$9 - LOG( $B$10 ))</f>
        <v>1990</v>
      </c>
      <c r="C17" s="6">
        <f>ROUND( $C$16 + $C$8, $C$9 - LOG( $C$10 ))</f>
        <v>1990</v>
      </c>
      <c r="E17" s="6">
        <f>ROUND( $E$16 + $E$8, $E$9 - LOG( $E$10 ))</f>
        <v>-372</v>
      </c>
      <c r="F17" s="6">
        <f>ROUND( $F$16 + $F$8, $F$9 - LOG( $F$10 ))</f>
        <v>23.4</v>
      </c>
    </row>
    <row r="18" spans="1:6" outlineLevel="1" x14ac:dyDescent="0.35">
      <c r="B18" s="6">
        <f>ROUND( $B$17 + $B$8, $B$9 - LOG( $B$10 ))</f>
        <v>2490</v>
      </c>
      <c r="C18" s="6">
        <f>ROUND( $C$17 + $C$8, $C$9 - LOG( $C$10 ))</f>
        <v>2490</v>
      </c>
      <c r="E18" s="6">
        <f>ROUND( $E$17 + $E$8, $E$9 - LOG( $E$10 ))</f>
        <v>-230</v>
      </c>
      <c r="F18" s="6">
        <f>ROUND( $F$17 + $F$8, $F$9 - LOG( $F$10 ))</f>
        <v>24.1</v>
      </c>
    </row>
    <row r="19" spans="1:6" outlineLevel="1" x14ac:dyDescent="0.35">
      <c r="B19" s="6">
        <f>ROUND( $B$18 + $B$8, $B$9 - LOG( $B$10 ))</f>
        <v>2990</v>
      </c>
      <c r="C19" s="6">
        <f>ROUND( $C$18 + $C$8, $C$9 - LOG( $C$10 ))</f>
        <v>2990</v>
      </c>
      <c r="E19" s="6">
        <f>ROUND( $E$18 + $E$8, $E$9 - LOG( $E$10 ))</f>
        <v>-88</v>
      </c>
      <c r="F19" s="6">
        <f>ROUND( $F$18 + $F$8, $F$9 - LOG( $F$10 ))</f>
        <v>24.8</v>
      </c>
    </row>
    <row r="20" spans="1:6" outlineLevel="1" x14ac:dyDescent="0.35">
      <c r="B20" s="6">
        <f>ROUND( $B$19 + $B$8, $B$9 - LOG( $B$10 ))</f>
        <v>3490</v>
      </c>
      <c r="C20" s="6">
        <f>ROUND( $C$19 + $C$8, $C$9 - LOG( $C$10 ))</f>
        <v>3490</v>
      </c>
      <c r="E20" s="6">
        <f>ROUND( $E$19 + $E$8, $E$9 - LOG( $E$10 ))</f>
        <v>54</v>
      </c>
      <c r="F20" s="6">
        <f>ROUND( $F$19 + $F$8, $F$9 - LOG( $F$10 ))</f>
        <v>25.5</v>
      </c>
    </row>
    <row r="21" spans="1:6" outlineLevel="1" x14ac:dyDescent="0.35">
      <c r="B21" s="6">
        <f>ROUND( $B$20 + $B$8, $B$9 - LOG( $B$10 ))</f>
        <v>3990</v>
      </c>
      <c r="C21" s="6">
        <f>ROUND( $C$20 + $C$8, $C$9 - LOG( $C$10 ))</f>
        <v>3990</v>
      </c>
      <c r="E21" s="6">
        <f>ROUND( $E$20 + $E$8, $E$9 - LOG( $E$10 ))</f>
        <v>196</v>
      </c>
      <c r="F21" s="6">
        <f>ROUND( $F$20 + $F$8, $F$9 - LOG( $F$10 ))</f>
        <v>26.2</v>
      </c>
    </row>
    <row r="22" spans="1:6" outlineLevel="1" x14ac:dyDescent="0.35">
      <c r="B22" s="6">
        <f>ROUND( $B$21 + $B$8, $B$9 - LOG( $B$10 ))</f>
        <v>4490</v>
      </c>
      <c r="C22" s="6">
        <f>ROUND( $C$21 + $C$8, $C$9 - LOG( $C$10 ))</f>
        <v>4490</v>
      </c>
      <c r="E22" s="6">
        <f>ROUND( $E$21 + $E$8, $E$9 - LOG( $E$10 ))</f>
        <v>338</v>
      </c>
      <c r="F22" s="6">
        <f>ROUND( $F$21 + $F$8, $F$9 - LOG( $F$10 ))</f>
        <v>26.9</v>
      </c>
    </row>
    <row r="23" spans="1:6" outlineLevel="1" x14ac:dyDescent="0.35">
      <c r="B23" s="6">
        <f>ROUND( $B$22 + $B$8, $B$9 - LOG( $B$10 ))</f>
        <v>4990</v>
      </c>
      <c r="C23" s="6">
        <f>ROUND( $C$22 + $C$8, $C$9 - LOG( $C$10 ))</f>
        <v>4990</v>
      </c>
      <c r="E23" s="6">
        <f>ROUND( $E$22 + $E$8, $E$9 - LOG( $E$10 ))</f>
        <v>480</v>
      </c>
      <c r="F23" s="6">
        <f>ROUND( $F$22 + $F$8, $F$9 - LOG( $F$10 ))</f>
        <v>27.6</v>
      </c>
    </row>
    <row r="24" spans="1:6" outlineLevel="1" x14ac:dyDescent="0.35">
      <c r="B24" s="6">
        <f>ROUND( $B$23 + $B$8, $B$9 - LOG( $B$10 ))</f>
        <v>5490</v>
      </c>
      <c r="C24" s="6">
        <f>ROUND( $C$23 + $C$8, $C$9 - LOG( $C$10 ))</f>
        <v>5490</v>
      </c>
      <c r="E24" s="6">
        <f>ROUND( $E$23 + $E$8, $E$9 - LOG( $E$10 ))</f>
        <v>622</v>
      </c>
      <c r="F24" s="6">
        <f>ROUND( $F$23 + $F$8, $F$9 - LOG( $F$10 ))</f>
        <v>28.3</v>
      </c>
    </row>
    <row r="25" spans="1:6" outlineLevel="1" x14ac:dyDescent="0.35">
      <c r="B25" s="6">
        <f>ROUND( $B$24 + $B$8, $B$9 - LOG( $B$10 ))</f>
        <v>5990</v>
      </c>
      <c r="C25" s="6">
        <f>ROUND( $C$24 + $C$8, $C$9 - LOG( $C$10 ))</f>
        <v>5990</v>
      </c>
      <c r="E25" s="6">
        <f>ROUND( $E$24 + $E$8, $E$9 - LOG( $E$10 ))</f>
        <v>764</v>
      </c>
      <c r="F25" s="6">
        <f>ROUND( $F$24 + $F$8, $F$9 - LOG( $F$10 ))</f>
        <v>29</v>
      </c>
    </row>
    <row r="26" spans="1:6" outlineLevel="1" x14ac:dyDescent="0.35">
      <c r="B26" s="6">
        <f>ROUND( $B$25 + $B$8, $B$9 - LOG( $B$10 ))</f>
        <v>6490</v>
      </c>
      <c r="C26" s="6">
        <f>ROUND( $C$25 + $C$8, $C$9 - LOG( $C$10 ))</f>
        <v>6490</v>
      </c>
      <c r="E26" s="6">
        <f>ROUND( $E$25 + $E$8, $E$9 - LOG( $E$10 ))</f>
        <v>906</v>
      </c>
      <c r="F26" s="6">
        <f>ROUND( $F$25 + $F$8, $F$9 - LOG( $F$10 ))</f>
        <v>29.7</v>
      </c>
    </row>
    <row r="27" spans="1:6" outlineLevel="1" x14ac:dyDescent="0.35">
      <c r="B27" s="6">
        <f>ROUND( $B$26 + $B$8, $B$9 - LOG( $B$10 ))</f>
        <v>6990</v>
      </c>
      <c r="C27" s="6">
        <f>ROUND( $C$26 + $C$8, $C$9 - LOG( $C$10 ))</f>
        <v>6990</v>
      </c>
      <c r="E27" s="6">
        <f>ROUND( $E$26 + $E$8, $E$9 - LOG( $E$10 ))</f>
        <v>1048</v>
      </c>
      <c r="F27" s="6">
        <f>ROUND( $F$26 + $F$8, $F$9 - LOG( $F$10 ))</f>
        <v>30.4</v>
      </c>
    </row>
    <row r="28" spans="1:6" outlineLevel="1" x14ac:dyDescent="0.35">
      <c r="B28" s="6">
        <f>ROUND( $B$27 + $B$8, $B$9 - LOG( $B$10 ))</f>
        <v>7490</v>
      </c>
      <c r="C28" s="6">
        <f>ROUND( $C$27 + $C$8, $C$9 - LOG( $C$10 ))</f>
        <v>7490</v>
      </c>
      <c r="E28" s="6">
        <f>ROUND( $E$27 + $E$8, $E$9 - LOG( $E$10 ))</f>
        <v>1190</v>
      </c>
      <c r="F28" s="6">
        <f>ROUND( $F$27 + $F$8, $F$9 - LOG( $F$10 ))</f>
        <v>31.1</v>
      </c>
    </row>
    <row r="29" spans="1:6" outlineLevel="1" x14ac:dyDescent="0.35">
      <c r="B29" s="6">
        <f>ROUND( $B$28 + $B$8, $B$9 - LOG( $B$10 ))</f>
        <v>7990</v>
      </c>
      <c r="C29" s="6">
        <f>ROUND( $C$28 + $C$8, $C$9 - LOG( $C$10 ))</f>
        <v>7990</v>
      </c>
      <c r="E29" s="6">
        <f>ROUND( $E$28 + $E$8, $E$9 - LOG( $E$10 ))</f>
        <v>1332</v>
      </c>
      <c r="F29" s="6">
        <f>ROUND( $F$28 + $F$8, $F$9 - LOG( $F$10 ))</f>
        <v>31.8</v>
      </c>
    </row>
    <row r="30" spans="1:6" outlineLevel="1" x14ac:dyDescent="0.35">
      <c r="B30" s="6">
        <f>ROUND( $B$29 + $B$8, $B$9 - LOG( $B$10 ))</f>
        <v>8490</v>
      </c>
      <c r="C30" s="6">
        <f>ROUND( $C$29 + $C$8, $C$9 - LOG( $C$10 ))</f>
        <v>8490</v>
      </c>
      <c r="E30" s="6">
        <f>ROUND( $E$29 + $E$8, $E$9 - LOG( $E$10 ))</f>
        <v>1474</v>
      </c>
      <c r="F30" s="6">
        <f>ROUND( $F$29 + $F$8, $F$9 - LOG( $F$10 ))</f>
        <v>32.5</v>
      </c>
    </row>
    <row r="31" spans="1:6" outlineLevel="1" x14ac:dyDescent="0.35">
      <c r="B31" s="6">
        <f>ROUND( $B$30 + $B$8, $B$9 - LOG( $B$10 ))</f>
        <v>8990</v>
      </c>
      <c r="C31" s="6">
        <f>ROUND( $C$30 + $C$8, $C$9 - LOG( $C$10 ))</f>
        <v>8990</v>
      </c>
      <c r="E31" s="6">
        <f>ROUND( $E$30 + $E$8, $E$9 - LOG( $E$10 ))</f>
        <v>1616</v>
      </c>
      <c r="F31" s="6">
        <f>ROUND( $F$30 + $F$8, $F$9 - LOG( $F$10 ))</f>
        <v>33.200000000000003</v>
      </c>
    </row>
    <row r="32" spans="1:6" outlineLevel="1" x14ac:dyDescent="0.35">
      <c r="B32" s="6">
        <f>ROUND( $B$31 + $B$8, $B$9 - LOG( $B$10 ))</f>
        <v>9490</v>
      </c>
      <c r="C32" s="6">
        <f>ROUND( $C$31 + $C$8, $C$9 - LOG( $C$10 ))</f>
        <v>9490</v>
      </c>
      <c r="E32" s="6">
        <f>ROUND( $E$31 + $E$8, $E$9 - LOG( $E$10 ))</f>
        <v>1758</v>
      </c>
      <c r="F32" s="6">
        <f>ROUND( $F$31 + $F$8, $F$9 - LOG( $F$10 ))</f>
        <v>33.9</v>
      </c>
    </row>
    <row r="33" spans="2:6" outlineLevel="1" x14ac:dyDescent="0.35">
      <c r="B33" s="6">
        <f>ROUND( $B$32 + $B$8, $B$9 - LOG( $B$10 ))</f>
        <v>9990</v>
      </c>
      <c r="C33" s="6">
        <f>ROUND( $C$32 + $C$8, $C$9 - LOG( $C$10 ))</f>
        <v>9990</v>
      </c>
      <c r="E33" s="6">
        <f>ROUND( $E$32 + $E$8, $E$9 - LOG( $E$10 ))</f>
        <v>1900</v>
      </c>
      <c r="F33" s="6">
        <f>ROUND( $F$32 + $F$8, $F$9 - LOG( $F$10 ))</f>
        <v>34.6</v>
      </c>
    </row>
    <row r="34" spans="2:6" outlineLevel="1" x14ac:dyDescent="0.35">
      <c r="B34" s="6">
        <f>ROUND( $B$33 + $B$8, $B$9 - LOG( $B$10 ))</f>
        <v>10490</v>
      </c>
      <c r="C34" s="6">
        <f>ROUND( $C$33 + $C$8, $C$9 - LOG( $C$10 ))</f>
        <v>10490</v>
      </c>
      <c r="E34" s="6">
        <f>ROUND( $E$33 + $E$8, $E$9 - LOG( $E$10 ))</f>
        <v>2042</v>
      </c>
      <c r="F34" s="6">
        <f>ROUND( $F$33 + $F$8, $F$9 - LOG( $F$10 ))</f>
        <v>35.299999999999997</v>
      </c>
    </row>
    <row r="35" spans="2:6" outlineLevel="1" x14ac:dyDescent="0.35">
      <c r="B35" s="6">
        <f>ROUND( $B$34 + $B$8, $B$9 - LOG( $B$10 ))</f>
        <v>10990</v>
      </c>
      <c r="C35" s="6">
        <f>ROUND( $C$34 + $C$8, $C$9 - LOG( $C$10 ))</f>
        <v>10990</v>
      </c>
      <c r="E35" s="6">
        <f>ROUND( $E$34 + $E$8, $E$9 - LOG( $E$10 ))</f>
        <v>2184</v>
      </c>
      <c r="F35" s="6">
        <f>ROUND( $F$34 + $F$8, $F$9 - LOG( $F$10 ))</f>
        <v>36</v>
      </c>
    </row>
    <row r="36" spans="2:6" outlineLevel="1" x14ac:dyDescent="0.35">
      <c r="B36" s="6">
        <f>ROUND( $B$35 + $B$8, $B$9 - LOG( $B$10 ))</f>
        <v>11490</v>
      </c>
      <c r="C36" s="6">
        <f>ROUND( $C$35 + $C$8, $C$9 - LOG( $C$10 ))</f>
        <v>11490</v>
      </c>
      <c r="E36" s="6">
        <f>ROUND( $E$35 + $E$8, $E$9 - LOG( $E$10 ))</f>
        <v>2326</v>
      </c>
      <c r="F36" s="6">
        <f>ROUND( $F$35 + $F$8, $F$9 - LOG( $F$10 ))</f>
        <v>36.700000000000003</v>
      </c>
    </row>
    <row r="37" spans="2:6" outlineLevel="1" x14ac:dyDescent="0.35">
      <c r="B37" s="6">
        <f>ROUND( $B$36 + $B$8, $B$9 - LOG( $B$10 ))</f>
        <v>11990</v>
      </c>
      <c r="C37" s="6">
        <f>ROUND( $C$36 + $C$8, $C$9 - LOG( $C$10 ))</f>
        <v>11990</v>
      </c>
      <c r="E37" s="6">
        <f>ROUND( $E$36 + $E$8, $E$9 - LOG( $E$10 ))</f>
        <v>2468</v>
      </c>
      <c r="F37" s="6">
        <f>ROUND( $F$36 + $F$8, $F$9 - LOG( $F$10 ))</f>
        <v>37.4</v>
      </c>
    </row>
    <row r="38" spans="2:6" outlineLevel="1" x14ac:dyDescent="0.35">
      <c r="B38" s="6">
        <f>ROUND( $B$37 + $B$8, $B$9 - LOG( $B$10 ))</f>
        <v>12490</v>
      </c>
      <c r="C38" s="6">
        <f>ROUND( $C$37 + $C$8, $C$9 - LOG( $C$10 ))</f>
        <v>12490</v>
      </c>
      <c r="E38" s="6">
        <f>ROUND( $E$37 + $E$8, $E$9 - LOG( $E$10 ))</f>
        <v>2610</v>
      </c>
      <c r="F38" s="6">
        <f>ROUND( $F$37 + $F$8, $F$9 - LOG( $F$10 ))</f>
        <v>38.1</v>
      </c>
    </row>
    <row r="39" spans="2:6" outlineLevel="1" x14ac:dyDescent="0.35">
      <c r="B39" s="6">
        <f>ROUND( $B$38 + $B$8, $B$9 - LOG( $B$10 ))</f>
        <v>12990</v>
      </c>
      <c r="C39" s="6">
        <f>ROUND( $C$38 + $C$8, $C$9 - LOG( $C$10 ))</f>
        <v>12990</v>
      </c>
      <c r="E39" s="6">
        <f>ROUND( $E$38 + $E$8, $E$9 - LOG( $E$10 ))</f>
        <v>2752</v>
      </c>
      <c r="F39" s="6">
        <f>ROUND( $F$38 + $F$8, $F$9 - LOG( $F$10 ))</f>
        <v>38.799999999999997</v>
      </c>
    </row>
    <row r="40" spans="2:6" outlineLevel="1" x14ac:dyDescent="0.35">
      <c r="B40" s="6">
        <f>ROUND( $B$39 + $B$8, $B$9 - LOG( $B$10 ))</f>
        <v>13490</v>
      </c>
      <c r="C40" s="6">
        <f>ROUND( $C$39 + $C$8, $C$9 - LOG( $C$10 ))</f>
        <v>13490</v>
      </c>
      <c r="E40" s="6">
        <f>ROUND( $E$39 + $E$8, $E$9 - LOG( $E$10 ))</f>
        <v>2894</v>
      </c>
      <c r="F40" s="6">
        <f>ROUND( $F$39 + $F$8, $F$9 - LOG( $F$10 ))</f>
        <v>39.5</v>
      </c>
    </row>
    <row r="41" spans="2:6" outlineLevel="1" x14ac:dyDescent="0.35">
      <c r="B41" s="6">
        <f>ROUND( $B$40 + $B$8, $B$9 - LOG( $B$10 ))</f>
        <v>13990</v>
      </c>
      <c r="C41" s="6">
        <f>ROUND( $C$40 + $C$8, $C$9 - LOG( $C$10 ))</f>
        <v>13990</v>
      </c>
      <c r="E41" s="6">
        <f>ROUND( $E$40 + $E$8, $E$9 - LOG( $E$10 ))</f>
        <v>3036</v>
      </c>
      <c r="F41" s="6">
        <f>ROUND( $F$40 + $F$8, $F$9 - LOG( $F$10 ))</f>
        <v>40.200000000000003</v>
      </c>
    </row>
    <row r="42" spans="2:6" outlineLevel="1" x14ac:dyDescent="0.35">
      <c r="B42" s="6">
        <f>ROUND( $B$41 + $B$8, $B$9 - LOG( $B$10 ))</f>
        <v>14490</v>
      </c>
      <c r="C42" s="6">
        <f>ROUND( $C$41 + $C$8, $C$9 - LOG( $C$10 ))</f>
        <v>14490</v>
      </c>
      <c r="E42" s="6">
        <f>ROUND( $E$41 + $E$8, $E$9 - LOG( $E$10 ))</f>
        <v>3178</v>
      </c>
      <c r="F42" s="6">
        <f>ROUND( $F$41 + $F$8, $F$9 - LOG( $F$10 ))</f>
        <v>40.9</v>
      </c>
    </row>
    <row r="43" spans="2:6" outlineLevel="1" x14ac:dyDescent="0.35">
      <c r="B43" s="6">
        <f>ROUND( $B$42 + $B$8, $B$9 - LOG( $B$10 ))</f>
        <v>14990</v>
      </c>
      <c r="C43" s="6">
        <f>ROUND( $C$42 + $C$8, $C$9 - LOG( $C$10 ))</f>
        <v>14990</v>
      </c>
      <c r="E43" s="6">
        <f>ROUND( $E$42 + $E$8, $E$9 - LOG( $E$10 ))</f>
        <v>3320</v>
      </c>
      <c r="F43" s="6">
        <f>ROUND( $F$42 + $F$8, $F$9 - LOG( $F$10 ))</f>
        <v>41.6</v>
      </c>
    </row>
    <row r="44" spans="2:6" outlineLevel="1" x14ac:dyDescent="0.35">
      <c r="B44" s="6">
        <f>ROUND( $B$43 + $B$8, $B$9 - LOG( $B$10 ))</f>
        <v>15490</v>
      </c>
      <c r="C44" s="6">
        <f>ROUND( $C$43 + $C$8, $C$9 - LOG( $C$10 ))</f>
        <v>15490</v>
      </c>
      <c r="E44" s="6">
        <f>ROUND( $E$43 + $E$8, $E$9 - LOG( $E$10 ))</f>
        <v>3462</v>
      </c>
      <c r="F44" s="6">
        <f>ROUND( $F$43 + $F$8, $F$9 - LOG( $F$10 ))</f>
        <v>42.3</v>
      </c>
    </row>
    <row r="45" spans="2:6" outlineLevel="1" x14ac:dyDescent="0.35">
      <c r="B45" s="6">
        <f>ROUND( $B$44 + $B$8, $B$9 - LOG( $B$10 ))</f>
        <v>15990</v>
      </c>
      <c r="C45" s="6">
        <f>ROUND( $C$44 + $C$8, $C$9 - LOG( $C$10 ))</f>
        <v>15990</v>
      </c>
      <c r="E45" s="6">
        <f>ROUND( $E$44 + $E$8, $E$9 - LOG( $E$10 ))</f>
        <v>3604</v>
      </c>
      <c r="F45" s="6">
        <f>ROUND( $F$44 + $F$8, $F$9 - LOG( $F$10 ))</f>
        <v>43</v>
      </c>
    </row>
    <row r="46" spans="2:6" outlineLevel="1" x14ac:dyDescent="0.35">
      <c r="B46" s="6">
        <f>ROUND( $B$45 + $B$8, $B$9 - LOG( $B$10 ))</f>
        <v>16490</v>
      </c>
      <c r="C46" s="6">
        <f>ROUND( $C$45 + $C$8, $C$9 - LOG( $C$10 ))</f>
        <v>16490</v>
      </c>
      <c r="E46" s="6">
        <f>ROUND( $E$45 + $E$8, $E$9 - LOG( $E$10 ))</f>
        <v>3746</v>
      </c>
      <c r="F46" s="6">
        <f>ROUND( $F$45 + $F$8, $F$9 - LOG( $F$10 ))</f>
        <v>43.7</v>
      </c>
    </row>
    <row r="47" spans="2:6" outlineLevel="1" x14ac:dyDescent="0.35">
      <c r="B47" s="6">
        <f>ROUND( $B$46 + $B$8, $B$9 - LOG( $B$10 ))</f>
        <v>16990</v>
      </c>
      <c r="C47" s="6">
        <f>ROUND( $C$46 + $C$8, $C$9 - LOG( $C$10 ))</f>
        <v>16990</v>
      </c>
      <c r="E47" s="6">
        <f>ROUND( $E$46 + $E$8, $E$9 - LOG( $E$10 ))</f>
        <v>3888</v>
      </c>
      <c r="F47" s="6">
        <f>ROUND( $F$46 + $F$8, $F$9 - LOG( $F$10 ))</f>
        <v>44.4</v>
      </c>
    </row>
    <row r="48" spans="2:6" outlineLevel="1" x14ac:dyDescent="0.35">
      <c r="B48" s="6">
        <f>ROUND( $B$47 + $B$8, $B$9 - LOG( $B$10 ))</f>
        <v>17490</v>
      </c>
      <c r="C48" s="6">
        <f>ROUND( $C$47 + $C$8, $C$9 - LOG( $C$10 ))</f>
        <v>17490</v>
      </c>
      <c r="E48" s="6">
        <f>ROUND( $E$47 + $E$8, $E$9 - LOG( $E$10 ))</f>
        <v>4030</v>
      </c>
      <c r="F48" s="6">
        <f>ROUND( $F$47 + $F$8, $F$9 - LOG( $F$10 ))</f>
        <v>45.1</v>
      </c>
    </row>
    <row r="49" spans="2:6" outlineLevel="1" x14ac:dyDescent="0.35">
      <c r="B49" s="6">
        <f>ROUND( $B$48 + $B$8, $B$9 - LOG( $B$10 ))</f>
        <v>17990</v>
      </c>
      <c r="C49" s="6">
        <f>ROUND( $C$48 + $C$8, $C$9 - LOG( $C$10 ))</f>
        <v>17990</v>
      </c>
      <c r="E49" s="6">
        <f>ROUND( $E$48 + $E$8, $E$9 - LOG( $E$10 ))</f>
        <v>4172</v>
      </c>
      <c r="F49" s="6">
        <f>ROUND( $F$48 + $F$8, $F$9 - LOG( $F$10 ))</f>
        <v>45.8</v>
      </c>
    </row>
    <row r="50" spans="2:6" outlineLevel="1" x14ac:dyDescent="0.35">
      <c r="B50" s="6">
        <f>ROUND( $B$49 + $B$8, $B$9 - LOG( $B$10 ))</f>
        <v>18490</v>
      </c>
      <c r="C50" s="6">
        <f>ROUND( $C$49 + $C$8, $C$9 - LOG( $C$10 ))</f>
        <v>18490</v>
      </c>
      <c r="E50" s="6">
        <f>ROUND( $E$49 + $E$8, $E$9 - LOG( $E$10 ))</f>
        <v>4314</v>
      </c>
      <c r="F50" s="6">
        <f>ROUND( $F$49 + $F$8, $F$9 - LOG( $F$10 ))</f>
        <v>46.5</v>
      </c>
    </row>
    <row r="51" spans="2:6" outlineLevel="1" x14ac:dyDescent="0.35">
      <c r="B51" s="6">
        <f>ROUND( $B$50 + $B$8, $B$9 - LOG( $B$10 ))</f>
        <v>18990</v>
      </c>
      <c r="C51" s="6">
        <f>ROUND( $C$50 + $C$8, $C$9 - LOG( $C$10 ))</f>
        <v>18990</v>
      </c>
      <c r="E51" s="6">
        <f>ROUND( $E$50 + $E$8, $E$9 - LOG( $E$10 ))</f>
        <v>4456</v>
      </c>
      <c r="F51" s="6">
        <f>ROUND( $F$50 + $F$8, $F$9 - LOG( $F$10 ))</f>
        <v>47.2</v>
      </c>
    </row>
    <row r="52" spans="2:6" outlineLevel="1" x14ac:dyDescent="0.35">
      <c r="B52" s="6">
        <f>ROUND( $B$51 + $B$8, $B$9 - LOG( $B$10 ))</f>
        <v>19490</v>
      </c>
      <c r="C52" s="6">
        <f>ROUND( $C$51 + $C$8, $C$9 - LOG( $C$10 ))</f>
        <v>19490</v>
      </c>
      <c r="E52" s="6">
        <f>ROUND( $E$51 + $E$8, $E$9 - LOG( $E$10 ))</f>
        <v>4598</v>
      </c>
      <c r="F52" s="6">
        <f>ROUND( $F$51 + $F$8, $F$9 - LOG( $F$10 ))</f>
        <v>47.9</v>
      </c>
    </row>
    <row r="53" spans="2:6" outlineLevel="1" x14ac:dyDescent="0.35">
      <c r="B53" s="6">
        <f>ROUND( $B$52 + $B$8, $B$9 - LOG( $B$10 ))</f>
        <v>19990</v>
      </c>
      <c r="C53" s="6">
        <f>ROUND( $C$52 + $C$8, $C$9 - LOG( $C$10 ))</f>
        <v>19990</v>
      </c>
      <c r="E53" s="6">
        <f>ROUND( $E$52 + $E$8, $E$9 - LOG( $E$10 ))</f>
        <v>4740</v>
      </c>
      <c r="F53" s="6">
        <f>ROUND( $F$52 + $F$8, $F$9 - LOG( $F$10 ))</f>
        <v>48.6</v>
      </c>
    </row>
    <row r="54" spans="2:6" outlineLevel="1" x14ac:dyDescent="0.35">
      <c r="B54" s="6">
        <f>ROUND( $B$53 + $B$8, $B$9 - LOG( $B$10 ))</f>
        <v>20490</v>
      </c>
      <c r="C54" s="6">
        <f>ROUND( $C$53 + $C$8, $C$9 - LOG( $C$10 ))</f>
        <v>20490</v>
      </c>
      <c r="E54" s="6">
        <f>ROUND( $E$53 + $E$8, $E$9 - LOG( $E$10 ))</f>
        <v>4882</v>
      </c>
      <c r="F54" s="6">
        <f>ROUND( $F$53 + $F$8, $F$9 - LOG( $F$10 ))</f>
        <v>49.3</v>
      </c>
    </row>
    <row r="55" spans="2:6" outlineLevel="1" x14ac:dyDescent="0.35">
      <c r="B55" s="6">
        <f>ROUND( $B$54 + $B$8, $B$9 - LOG( $B$10 ))</f>
        <v>20990</v>
      </c>
      <c r="C55" s="6">
        <f>ROUND( $C$54 + $C$8, $C$9 - LOG( $C$10 ))</f>
        <v>20990</v>
      </c>
      <c r="E55" s="6">
        <f>ROUND( $E$54 + $E$8, $E$9 - LOG( $E$10 ))</f>
        <v>5024</v>
      </c>
      <c r="F55" s="6">
        <f>ROUND( $F$54 + $F$8, $F$9 - LOG( $F$10 ))</f>
        <v>50</v>
      </c>
    </row>
    <row r="56" spans="2:6" outlineLevel="1" x14ac:dyDescent="0.35">
      <c r="B56" s="6">
        <f>ROUND( $B$55 + $B$8, $B$9 - LOG( $B$10 ))</f>
        <v>21490</v>
      </c>
      <c r="C56" s="6">
        <f>ROUND( $C$55 + $C$8, $C$9 - LOG( $C$10 ))</f>
        <v>21490</v>
      </c>
      <c r="E56" s="6">
        <f>ROUND( $E$55 + $E$8, $E$9 - LOG( $E$10 ))</f>
        <v>5166</v>
      </c>
      <c r="F56" s="6">
        <f>ROUND( $F$55 + $F$8, $F$9 - LOG( $F$10 ))</f>
        <v>50.7</v>
      </c>
    </row>
    <row r="57" spans="2:6" outlineLevel="1" x14ac:dyDescent="0.35">
      <c r="B57" s="6">
        <f>ROUND( $B$56 + $B$8, $B$9 - LOG( $B$10 ))</f>
        <v>21990</v>
      </c>
      <c r="C57" s="6">
        <f>ROUND( $C$56 + $C$8, $C$9 - LOG( $C$10 ))</f>
        <v>21990</v>
      </c>
      <c r="E57" s="6">
        <f>ROUND( $E$56 + $E$8, $E$9 - LOG( $E$10 ))</f>
        <v>5308</v>
      </c>
      <c r="F57" s="6">
        <f>ROUND( $F$56 + $F$8, $F$9 - LOG( $F$10 ))</f>
        <v>51.4</v>
      </c>
    </row>
    <row r="58" spans="2:6" outlineLevel="1" x14ac:dyDescent="0.35">
      <c r="B58" s="6">
        <f>ROUND( $B$57 + $B$8, $B$9 - LOG( $B$10 ))</f>
        <v>22490</v>
      </c>
      <c r="C58" s="6">
        <f>ROUND( $C$57 + $C$8, $C$9 - LOG( $C$10 ))</f>
        <v>22490</v>
      </c>
      <c r="E58" s="6">
        <f>ROUND( $E$57 + $E$8, $E$9 - LOG( $E$10 ))</f>
        <v>5450</v>
      </c>
      <c r="F58" s="6">
        <f>ROUND( $F$57 + $F$8, $F$9 - LOG( $F$10 ))</f>
        <v>52.1</v>
      </c>
    </row>
    <row r="59" spans="2:6" outlineLevel="1" x14ac:dyDescent="0.35">
      <c r="B59" s="6">
        <f>ROUND( $B$58 + $B$8, $B$9 - LOG( $B$10 ))</f>
        <v>22990</v>
      </c>
      <c r="C59" s="6">
        <f>ROUND( $C$58 + $C$8, $C$9 - LOG( $C$10 ))</f>
        <v>22990</v>
      </c>
      <c r="E59" s="6">
        <f>ROUND( $E$58 + $E$8, $E$9 - LOG( $E$10 ))</f>
        <v>5592</v>
      </c>
      <c r="F59" s="6">
        <f>ROUND( $F$58 + $F$8, $F$9 - LOG( $F$10 ))</f>
        <v>52.8</v>
      </c>
    </row>
    <row r="60" spans="2:6" outlineLevel="1" x14ac:dyDescent="0.35">
      <c r="B60" s="6">
        <f>ROUND( $B$59 + $B$8, $B$9 - LOG( $B$10 ))</f>
        <v>23490</v>
      </c>
      <c r="C60" s="6">
        <f>ROUND( $C$59 + $C$8, $C$9 - LOG( $C$10 ))</f>
        <v>23490</v>
      </c>
      <c r="E60" s="6">
        <f>ROUND( $E$59 + $E$8, $E$9 - LOG( $E$10 ))</f>
        <v>5734</v>
      </c>
      <c r="F60" s="6">
        <f>ROUND( $F$59 + $F$8, $F$9 - LOG( $F$10 ))</f>
        <v>53.5</v>
      </c>
    </row>
    <row r="61" spans="2:6" outlineLevel="1" x14ac:dyDescent="0.35">
      <c r="B61" s="6">
        <f>ROUND( $B$60 + $B$8, $B$9 - LOG( $B$10 ))</f>
        <v>23990</v>
      </c>
      <c r="C61" s="6">
        <f>ROUND( $C$60 + $C$8, $C$9 - LOG( $C$10 ))</f>
        <v>23990</v>
      </c>
      <c r="E61" s="6">
        <f>ROUND( $E$60 + $E$8, $E$9 - LOG( $E$10 ))</f>
        <v>5876</v>
      </c>
      <c r="F61" s="6">
        <f>ROUND( $F$60 + $F$8, $F$9 - LOG( $F$10 ))</f>
        <v>54.2</v>
      </c>
    </row>
    <row r="62" spans="2:6" outlineLevel="1" x14ac:dyDescent="0.35">
      <c r="B62" s="6">
        <f>ROUND( $B$61 + $B$8, $B$9 - LOG( $B$10 ))</f>
        <v>24490</v>
      </c>
      <c r="C62" s="6">
        <f>ROUND( $C$61 + $C$8, $C$9 - LOG( $C$10 ))</f>
        <v>24490</v>
      </c>
      <c r="E62" s="6">
        <f>ROUND( $E$61 + $E$8, $E$9 - LOG( $E$10 ))</f>
        <v>6018</v>
      </c>
      <c r="F62" s="6">
        <f>ROUND( $F$61 + $F$8, $F$9 - LOG( $F$10 ))</f>
        <v>54.9</v>
      </c>
    </row>
    <row r="63" spans="2:6" outlineLevel="1" x14ac:dyDescent="0.35">
      <c r="B63" s="6">
        <f>ROUND( $B$62 + $B$8, $B$9 - LOG( $B$10 ))</f>
        <v>24990</v>
      </c>
      <c r="C63" s="6">
        <f>ROUND( $C$62 + $C$8, $C$9 - LOG( $C$10 ))</f>
        <v>24990</v>
      </c>
      <c r="E63" s="6">
        <f>ROUND( $E$62 + $E$8, $E$9 - LOG( $E$10 ))</f>
        <v>6160</v>
      </c>
      <c r="F63" s="6">
        <f>ROUND( $F$62 + $F$8, $F$9 - LOG( $F$10 ))</f>
        <v>55.6</v>
      </c>
    </row>
    <row r="64" spans="2:6" outlineLevel="1" x14ac:dyDescent="0.35">
      <c r="B64" s="6">
        <f>ROUND( $B$63 + $B$8, $B$9 - LOG( $B$10 ))</f>
        <v>25490</v>
      </c>
      <c r="C64" s="6">
        <f>ROUND( $C$63 + $C$8, $C$9 - LOG( $C$10 ))</f>
        <v>25490</v>
      </c>
      <c r="E64" s="6">
        <f>ROUND( $E$63 + $E$8, $E$9 - LOG( $E$10 ))</f>
        <v>6302</v>
      </c>
      <c r="F64" s="6">
        <f>ROUND( $F$63 + $F$8, $F$9 - LOG( $F$10 ))</f>
        <v>56.3</v>
      </c>
    </row>
    <row r="65" spans="2:6" outlineLevel="1" x14ac:dyDescent="0.35">
      <c r="B65" s="6">
        <f>ROUND( $B$64 + $B$8, $B$9 - LOG( $B$10 ))</f>
        <v>25990</v>
      </c>
      <c r="C65" s="6">
        <f>ROUND( $C$64 + $C$8, $C$9 - LOG( $C$10 ))</f>
        <v>25990</v>
      </c>
      <c r="E65" s="6">
        <f>ROUND( $E$64 + $E$8, $E$9 - LOG( $E$10 ))</f>
        <v>6444</v>
      </c>
      <c r="F65" s="6">
        <f>ROUND( $F$64 + $F$8, $F$9 - LOG( $F$10 ))</f>
        <v>57</v>
      </c>
    </row>
    <row r="66" spans="2:6" outlineLevel="1" x14ac:dyDescent="0.35">
      <c r="B66" s="6">
        <f>ROUND( $B$65 + $B$8, $B$9 - LOG( $B$10 ))</f>
        <v>26490</v>
      </c>
      <c r="C66" s="6">
        <f>ROUND( $C$65 + $C$8, $C$9 - LOG( $C$10 ))</f>
        <v>26490</v>
      </c>
      <c r="E66" s="6">
        <f>ROUND( $E$65 + $E$8, $E$9 - LOG( $E$10 ))</f>
        <v>6586</v>
      </c>
      <c r="F66" s="6">
        <f>ROUND( $F$65 + $F$8, $F$9 - LOG( $F$10 ))</f>
        <v>57.7</v>
      </c>
    </row>
    <row r="67" spans="2:6" outlineLevel="1" x14ac:dyDescent="0.35">
      <c r="B67" s="6">
        <f>ROUND( $B$66 + $B$8, $B$9 - LOG( $B$10 ))</f>
        <v>26990</v>
      </c>
      <c r="C67" s="6">
        <f>ROUND( $C$66 + $C$8, $C$9 - LOG( $C$10 ))</f>
        <v>26990</v>
      </c>
      <c r="E67" s="6">
        <f>ROUND( $E$66 + $E$8, $E$9 - LOG( $E$10 ))</f>
        <v>6728</v>
      </c>
      <c r="F67" s="6">
        <f>ROUND( $F$66 + $F$8, $F$9 - LOG( $F$10 ))</f>
        <v>58.4</v>
      </c>
    </row>
    <row r="68" spans="2:6" outlineLevel="1" x14ac:dyDescent="0.35">
      <c r="B68" s="6">
        <f>ROUND( $B$67 + $B$8, $B$9 - LOG( $B$10 ))</f>
        <v>27490</v>
      </c>
      <c r="C68" s="6">
        <f>ROUND( $C$67 + $C$8, $C$9 - LOG( $C$10 ))</f>
        <v>27490</v>
      </c>
      <c r="E68" s="6">
        <f>ROUND( $E$67 + $E$8, $E$9 - LOG( $E$10 ))</f>
        <v>6870</v>
      </c>
      <c r="F68" s="6">
        <f>ROUND( $F$67 + $F$8, $F$9 - LOG( $F$10 ))</f>
        <v>59.1</v>
      </c>
    </row>
    <row r="69" spans="2:6" outlineLevel="1" x14ac:dyDescent="0.35">
      <c r="B69" s="6">
        <f>ROUND( $B$68 + $B$8, $B$9 - LOG( $B$10 ))</f>
        <v>27990</v>
      </c>
      <c r="C69" s="6">
        <f>ROUND( $C$68 + $C$8, $C$9 - LOG( $C$10 ))</f>
        <v>27990</v>
      </c>
      <c r="E69" s="6">
        <f>ROUND( $E$68 + $E$8, $E$9 - LOG( $E$10 ))</f>
        <v>7012</v>
      </c>
      <c r="F69" s="6">
        <f>ROUND( $F$68 + $F$8, $F$9 - LOG( $F$10 ))</f>
        <v>59.8</v>
      </c>
    </row>
    <row r="70" spans="2:6" outlineLevel="1" x14ac:dyDescent="0.35">
      <c r="B70" s="6">
        <f>ROUND( $B$69 + $B$8, $B$9 - LOG( $B$10 ))</f>
        <v>28490</v>
      </c>
      <c r="C70" s="6">
        <f>ROUND( $C$69 + $C$8, $C$9 - LOG( $C$10 ))</f>
        <v>28490</v>
      </c>
      <c r="E70" s="6">
        <f>ROUND( $E$69 + $E$8, $E$9 - LOG( $E$10 ))</f>
        <v>7154</v>
      </c>
      <c r="F70" s="6">
        <f>ROUND( $F$69 + $F$8, $F$9 - LOG( $F$10 ))</f>
        <v>60.5</v>
      </c>
    </row>
    <row r="71" spans="2:6" outlineLevel="1" x14ac:dyDescent="0.35">
      <c r="B71" s="6">
        <f>ROUND( $B$70 + $B$8, $B$9 - LOG( $B$10 ))</f>
        <v>28990</v>
      </c>
      <c r="C71" s="6">
        <f>ROUND( $C$70 + $C$8, $C$9 - LOG( $C$10 ))</f>
        <v>28990</v>
      </c>
      <c r="E71" s="6">
        <f>ROUND( $E$70 + $E$8, $E$9 - LOG( $E$10 ))</f>
        <v>7296</v>
      </c>
      <c r="F71" s="6">
        <f>ROUND( $F$70 + $F$8, $F$9 - LOG( $F$10 ))</f>
        <v>61.2</v>
      </c>
    </row>
    <row r="72" spans="2:6" outlineLevel="1" x14ac:dyDescent="0.35">
      <c r="B72" s="6">
        <f>ROUND( $B$71 + $B$8, $B$9 - LOG( $B$10 ))</f>
        <v>29490</v>
      </c>
      <c r="C72" s="6">
        <f>ROUND( $C$71 + $C$8, $C$9 - LOG( $C$10 ))</f>
        <v>29490</v>
      </c>
      <c r="E72" s="6">
        <f>ROUND( $E$71 + $E$8, $E$9 - LOG( $E$10 ))</f>
        <v>7438</v>
      </c>
      <c r="F72" s="6">
        <f>ROUND( $F$71 + $F$8, $F$9 - LOG( $F$10 ))</f>
        <v>61.9</v>
      </c>
    </row>
    <row r="73" spans="2:6" outlineLevel="1" x14ac:dyDescent="0.35">
      <c r="B73" s="6">
        <f>ROUND( $B$72 + $B$8, $B$9 - LOG( $B$10 ))</f>
        <v>29990</v>
      </c>
      <c r="C73" s="6">
        <f>ROUND( $C$72 + $C$8, $C$9 - LOG( $C$10 ))</f>
        <v>29990</v>
      </c>
      <c r="E73" s="6">
        <f>ROUND( $E$72 + $E$8, $E$9 - LOG( $E$10 ))</f>
        <v>7580</v>
      </c>
      <c r="F73" s="6">
        <f>ROUND( $F$72 + $F$8, $F$9 - LOG( $F$10 ))</f>
        <v>62.6</v>
      </c>
    </row>
    <row r="74" spans="2:6" outlineLevel="1" x14ac:dyDescent="0.35">
      <c r="B74" s="6">
        <f>ROUND( $B$73 + $B$8, $B$9 - LOG( $B$10 ))</f>
        <v>30490</v>
      </c>
      <c r="C74" s="6">
        <f>ROUND( $C$73 + $C$8, $C$9 - LOG( $C$10 ))</f>
        <v>30490</v>
      </c>
      <c r="E74" s="6">
        <f>ROUND( $E$73 + $E$8, $E$9 - LOG( $E$10 ))</f>
        <v>7722</v>
      </c>
      <c r="F74" s="6">
        <f>ROUND( $F$73 + $F$8, $F$9 - LOG( $F$10 ))</f>
        <v>63.3</v>
      </c>
    </row>
    <row r="75" spans="2:6" outlineLevel="1" x14ac:dyDescent="0.35">
      <c r="B75" s="6">
        <f>ROUND( $B$74 + $B$8, $B$9 - LOG( $B$10 ))</f>
        <v>30990</v>
      </c>
      <c r="C75" s="6">
        <f>ROUND( $C$74 + $C$8, $C$9 - LOG( $C$10 ))</f>
        <v>30990</v>
      </c>
      <c r="E75" s="6">
        <f>ROUND( $E$74 + $E$8, $E$9 - LOG( $E$10 ))</f>
        <v>7864</v>
      </c>
      <c r="F75" s="6">
        <f>ROUND( $F$74 + $F$8, $F$9 - LOG( $F$10 ))</f>
        <v>64</v>
      </c>
    </row>
    <row r="76" spans="2:6" outlineLevel="1" x14ac:dyDescent="0.35">
      <c r="B76" s="6">
        <f>ROUND( $B$75 + $B$8, $B$9 - LOG( $B$10 ))</f>
        <v>31490</v>
      </c>
      <c r="C76" s="6">
        <f>ROUND( $C$75 + $C$8, $C$9 - LOG( $C$10 ))</f>
        <v>31490</v>
      </c>
      <c r="E76" s="6">
        <f>ROUND( $E$75 + $E$8, $E$9 - LOG( $E$10 ))</f>
        <v>8006</v>
      </c>
      <c r="F76" s="6">
        <f>ROUND( $F$75 + $F$8, $F$9 - LOG( $F$10 ))</f>
        <v>64.7</v>
      </c>
    </row>
    <row r="77" spans="2:6" outlineLevel="1" x14ac:dyDescent="0.35">
      <c r="B77" s="6">
        <f>ROUND( $B$76 + $B$8, $B$9 - LOG( $B$10 ))</f>
        <v>31990</v>
      </c>
      <c r="C77" s="6">
        <f>ROUND( $C$76 + $C$8, $C$9 - LOG( $C$10 ))</f>
        <v>31990</v>
      </c>
      <c r="E77" s="6">
        <f>ROUND( $E$76 + $E$8, $E$9 - LOG( $E$10 ))</f>
        <v>8148</v>
      </c>
      <c r="F77" s="6">
        <f>ROUND( $F$76 + $F$8, $F$9 - LOG( $F$10 ))</f>
        <v>65.400000000000006</v>
      </c>
    </row>
    <row r="78" spans="2:6" outlineLevel="1" x14ac:dyDescent="0.35">
      <c r="B78" s="6">
        <f>ROUND( $B$77 + $B$8, $B$9 - LOG( $B$10 ))</f>
        <v>32490</v>
      </c>
      <c r="C78" s="6">
        <f>ROUND( $C$77 + $C$8, $C$9 - LOG( $C$10 ))</f>
        <v>32490</v>
      </c>
      <c r="E78" s="6">
        <f>ROUND( $E$77 + $E$8, $E$9 - LOG( $E$10 ))</f>
        <v>8290</v>
      </c>
      <c r="F78" s="6">
        <f>ROUND( $F$77 + $F$8, $F$9 - LOG( $F$10 ))</f>
        <v>66.099999999999994</v>
      </c>
    </row>
    <row r="79" spans="2:6" outlineLevel="1" x14ac:dyDescent="0.35">
      <c r="B79" s="6">
        <f>ROUND( $B$78 + $B$8, $B$9 - LOG( $B$10 ))</f>
        <v>32990</v>
      </c>
      <c r="C79" s="6">
        <f>ROUND( $C$78 + $C$8, $C$9 - LOG( $C$10 ))</f>
        <v>32990</v>
      </c>
      <c r="E79" s="6">
        <f>ROUND( $E$78 + $E$8, $E$9 - LOG( $E$10 ))</f>
        <v>8432</v>
      </c>
      <c r="F79" s="6">
        <f>ROUND( $F$78 + $F$8, $F$9 - LOG( $F$10 ))</f>
        <v>66.8</v>
      </c>
    </row>
    <row r="80" spans="2:6" outlineLevel="1" x14ac:dyDescent="0.35">
      <c r="B80" s="6">
        <f>ROUND( $B$79 + $B$8, $B$9 - LOG( $B$10 ))</f>
        <v>33490</v>
      </c>
      <c r="C80" s="6">
        <f>ROUND( $C$79 + $C$8, $C$9 - LOG( $C$10 ))</f>
        <v>33490</v>
      </c>
      <c r="E80" s="6">
        <f>ROUND( $E$79 + $E$8, $E$9 - LOG( $E$10 ))</f>
        <v>8574</v>
      </c>
      <c r="F80" s="6">
        <f>ROUND( $F$79 + $F$8, $F$9 - LOG( $F$10 ))</f>
        <v>67.5</v>
      </c>
    </row>
    <row r="81" spans="2:6" outlineLevel="1" x14ac:dyDescent="0.35">
      <c r="B81" s="6">
        <f>ROUND( $B$80 + $B$8, $B$9 - LOG( $B$10 ))</f>
        <v>33990</v>
      </c>
      <c r="C81" s="6">
        <f>ROUND( $C$80 + $C$8, $C$9 - LOG( $C$10 ))</f>
        <v>33990</v>
      </c>
      <c r="E81" s="6">
        <f>ROUND( $E$80 + $E$8, $E$9 - LOG( $E$10 ))</f>
        <v>8716</v>
      </c>
      <c r="F81" s="6">
        <f>ROUND( $F$80 + $F$8, $F$9 - LOG( $F$10 ))</f>
        <v>68.2</v>
      </c>
    </row>
    <row r="82" spans="2:6" outlineLevel="1" x14ac:dyDescent="0.35">
      <c r="B82" s="6">
        <f>ROUND( $B$81 + $B$8, $B$9 - LOG( $B$10 ))</f>
        <v>34490</v>
      </c>
      <c r="C82" s="6">
        <f>ROUND( $C$81 + $C$8, $C$9 - LOG( $C$10 ))</f>
        <v>34490</v>
      </c>
      <c r="E82" s="6">
        <f>ROUND( $E$81 + $E$8, $E$9 - LOG( $E$10 ))</f>
        <v>8858</v>
      </c>
      <c r="F82" s="6">
        <f>ROUND( $F$81 + $F$8, $F$9 - LOG( $F$10 ))</f>
        <v>68.900000000000006</v>
      </c>
    </row>
    <row r="83" spans="2:6" outlineLevel="1" x14ac:dyDescent="0.35">
      <c r="B83" s="6">
        <f>ROUND( $B$82 + $B$8, $B$9 - LOG( $B$10 ))</f>
        <v>34990</v>
      </c>
      <c r="C83" s="6">
        <f>ROUND( $C$82 + $C$8, $C$9 - LOG( $C$10 ))</f>
        <v>34990</v>
      </c>
      <c r="E83" s="6">
        <f>ROUND( $E$82 + $E$8, $E$9 - LOG( $E$10 ))</f>
        <v>9000</v>
      </c>
      <c r="F83" s="6">
        <f>ROUND( $F$82 + $F$8, $F$9 - LOG( $F$10 ))</f>
        <v>69.599999999999994</v>
      </c>
    </row>
    <row r="84" spans="2:6" outlineLevel="1" x14ac:dyDescent="0.35">
      <c r="B84" s="6">
        <f>ROUND( $B$83 + $B$8, $B$9 - LOG( $B$10 ))</f>
        <v>35490</v>
      </c>
      <c r="C84" s="6">
        <f>ROUND( $C$83 + $C$8, $C$9 - LOG( $C$10 ))</f>
        <v>35490</v>
      </c>
      <c r="E84" s="6">
        <f>ROUND( $E$83 + $E$8, $E$9 - LOG( $E$10 ))</f>
        <v>9142</v>
      </c>
      <c r="F84" s="6">
        <f>ROUND( $F$83 + $F$8, $F$9 - LOG( $F$10 ))</f>
        <v>70.3</v>
      </c>
    </row>
    <row r="85" spans="2:6" outlineLevel="1" x14ac:dyDescent="0.35">
      <c r="B85" s="6">
        <f>ROUND( $B$84 + $B$8, $B$9 - LOG( $B$10 ))</f>
        <v>35990</v>
      </c>
      <c r="C85" s="6">
        <f>ROUND( $C$84 + $C$8, $C$9 - LOG( $C$10 ))</f>
        <v>35990</v>
      </c>
      <c r="E85" s="6">
        <f>ROUND( $E$84 + $E$8, $E$9 - LOG( $E$10 ))</f>
        <v>9284</v>
      </c>
      <c r="F85" s="6">
        <f>ROUND( $F$84 + $F$8, $F$9 - LOG( $F$10 ))</f>
        <v>71</v>
      </c>
    </row>
    <row r="86" spans="2:6" outlineLevel="1" x14ac:dyDescent="0.35">
      <c r="B86" s="6">
        <f>ROUND( $B$85 + $B$8, $B$9 - LOG( $B$10 ))</f>
        <v>36490</v>
      </c>
      <c r="C86" s="6">
        <f>ROUND( $C$85 + $C$8, $C$9 - LOG( $C$10 ))</f>
        <v>36490</v>
      </c>
      <c r="E86" s="6">
        <f>ROUND( $E$85 + $E$8, $E$9 - LOG( $E$10 ))</f>
        <v>9426</v>
      </c>
      <c r="F86" s="6">
        <f>ROUND( $F$85 + $F$8, $F$9 - LOG( $F$10 ))</f>
        <v>71.7</v>
      </c>
    </row>
    <row r="87" spans="2:6" outlineLevel="1" x14ac:dyDescent="0.35">
      <c r="B87" s="6">
        <f>ROUND( $B$86 + $B$8, $B$9 - LOG( $B$10 ))</f>
        <v>36990</v>
      </c>
      <c r="C87" s="6">
        <f>ROUND( $C$86 + $C$8, $C$9 - LOG( $C$10 ))</f>
        <v>36990</v>
      </c>
      <c r="E87" s="6">
        <f>ROUND( $E$86 + $E$8, $E$9 - LOG( $E$10 ))</f>
        <v>9568</v>
      </c>
      <c r="F87" s="6">
        <f>ROUND( $F$86 + $F$8, $F$9 - LOG( $F$10 ))</f>
        <v>72.400000000000006</v>
      </c>
    </row>
    <row r="88" spans="2:6" outlineLevel="1" x14ac:dyDescent="0.35">
      <c r="B88" s="6">
        <f>ROUND( $B$87 + $B$8, $B$9 - LOG( $B$10 ))</f>
        <v>37490</v>
      </c>
      <c r="C88" s="6">
        <f>ROUND( $C$87 + $C$8, $C$9 - LOG( $C$10 ))</f>
        <v>37490</v>
      </c>
      <c r="E88" s="6">
        <f>ROUND( $E$87 + $E$8, $E$9 - LOG( $E$10 ))</f>
        <v>9710</v>
      </c>
      <c r="F88" s="6">
        <f>ROUND( $F$87 + $F$8, $F$9 - LOG( $F$10 ))</f>
        <v>73.099999999999994</v>
      </c>
    </row>
    <row r="89" spans="2:6" outlineLevel="1" x14ac:dyDescent="0.35">
      <c r="B89" s="6">
        <f>ROUND( $B$88 + $B$8, $B$9 - LOG( $B$10 ))</f>
        <v>37990</v>
      </c>
      <c r="C89" s="6">
        <f>ROUND( $C$88 + $C$8, $C$9 - LOG( $C$10 ))</f>
        <v>37990</v>
      </c>
      <c r="E89" s="6">
        <f>ROUND( $E$88 + $E$8, $E$9 - LOG( $E$10 ))</f>
        <v>9852</v>
      </c>
      <c r="F89" s="6">
        <f>ROUND( $F$88 + $F$8, $F$9 - LOG( $F$10 ))</f>
        <v>73.8</v>
      </c>
    </row>
    <row r="90" spans="2:6" outlineLevel="1" x14ac:dyDescent="0.35">
      <c r="B90" s="6">
        <f>ROUND( $B$89 + $B$8, $B$9 - LOG( $B$10 ))</f>
        <v>38490</v>
      </c>
      <c r="C90" s="6">
        <f>ROUND( $C$89 + $C$8, $C$9 - LOG( $C$10 ))</f>
        <v>38490</v>
      </c>
      <c r="E90" s="6">
        <f>ROUND( $E$89 + $E$8, $E$9 - LOG( $E$10 ))</f>
        <v>9994</v>
      </c>
      <c r="F90" s="6">
        <f>ROUND( $F$89 + $F$8, $F$9 - LOG( $F$10 ))</f>
        <v>74.5</v>
      </c>
    </row>
    <row r="91" spans="2:6" outlineLevel="1" x14ac:dyDescent="0.35">
      <c r="B91" s="6">
        <f>ROUND( $B$90 + $B$8, $B$9 - LOG( $B$10 ))</f>
        <v>38990</v>
      </c>
      <c r="C91" s="6">
        <f>ROUND( $C$90 + $C$8, $C$9 - LOG( $C$10 ))</f>
        <v>38990</v>
      </c>
      <c r="E91" s="6">
        <f>ROUND( $E$90 + $E$8, $E$9 - LOG( $E$10 ))</f>
        <v>10136</v>
      </c>
      <c r="F91" s="6">
        <f>ROUND( $F$90 + $F$8, $F$9 - LOG( $F$10 ))</f>
        <v>75.2</v>
      </c>
    </row>
    <row r="92" spans="2:6" outlineLevel="1" x14ac:dyDescent="0.35">
      <c r="B92" s="6">
        <f>ROUND( $B$91 + $B$8, $B$9 - LOG( $B$10 ))</f>
        <v>39490</v>
      </c>
      <c r="C92" s="6">
        <f>ROUND( $C$91 + $C$8, $C$9 - LOG( $C$10 ))</f>
        <v>39490</v>
      </c>
      <c r="E92" s="6">
        <f>ROUND( $E$91 + $E$8, $E$9 - LOG( $E$10 ))</f>
        <v>10278</v>
      </c>
      <c r="F92" s="6">
        <f>ROUND( $F$91 + $F$8, $F$9 - LOG( $F$10 ))</f>
        <v>75.900000000000006</v>
      </c>
    </row>
    <row r="93" spans="2:6" outlineLevel="1" x14ac:dyDescent="0.35">
      <c r="B93" s="6">
        <f>ROUND( $B$92 + $B$8, $B$9 - LOG( $B$10 ))</f>
        <v>39990</v>
      </c>
      <c r="C93" s="6">
        <f>ROUND( $C$92 + $C$8, $C$9 - LOG( $C$10 ))</f>
        <v>39990</v>
      </c>
      <c r="E93" s="6">
        <f>ROUND( $E$92 + $E$8, $E$9 - LOG( $E$10 ))</f>
        <v>10420</v>
      </c>
      <c r="F93" s="6">
        <f>ROUND( $F$92 + $F$8, $F$9 - LOG( $F$10 ))</f>
        <v>76.599999999999994</v>
      </c>
    </row>
    <row r="94" spans="2:6" outlineLevel="1" x14ac:dyDescent="0.35">
      <c r="B94" s="6">
        <f>ROUND( $B$93 + $B$8, $B$9 - LOG( $B$10 ))</f>
        <v>40490</v>
      </c>
      <c r="C94" s="6">
        <f>ROUND( $C$93 + $C$8, $C$9 - LOG( $C$10 ))</f>
        <v>40490</v>
      </c>
      <c r="E94" s="6">
        <f>ROUND( $E$93 + $E$8, $E$9 - LOG( $E$10 ))</f>
        <v>10562</v>
      </c>
      <c r="F94" s="6">
        <f>ROUND( $F$93 + $F$8, $F$9 - LOG( $F$10 ))</f>
        <v>77.3</v>
      </c>
    </row>
    <row r="95" spans="2:6" outlineLevel="1" x14ac:dyDescent="0.35">
      <c r="B95" s="6">
        <f>ROUND( $B$94 + $B$8, $B$9 - LOG( $B$10 ))</f>
        <v>40990</v>
      </c>
      <c r="C95" s="6">
        <f>ROUND( $C$94 + $C$8, $C$9 - LOG( $C$10 ))</f>
        <v>40990</v>
      </c>
      <c r="E95" s="6">
        <f>ROUND( $E$94 + $E$8, $E$9 - LOG( $E$10 ))</f>
        <v>10704</v>
      </c>
      <c r="F95" s="6">
        <f>ROUND( $F$94 + $F$8, $F$9 - LOG( $F$10 ))</f>
        <v>78</v>
      </c>
    </row>
    <row r="96" spans="2:6" outlineLevel="1" x14ac:dyDescent="0.35">
      <c r="B96" s="6">
        <f>ROUND( $B$95 + $B$8, $B$9 - LOG( $B$10 ))</f>
        <v>41490</v>
      </c>
      <c r="C96" s="6">
        <f>ROUND( $C$95 + $C$8, $C$9 - LOG( $C$10 ))</f>
        <v>41490</v>
      </c>
      <c r="E96" s="6">
        <f>ROUND( $E$95 + $E$8, $E$9 - LOG( $E$10 ))</f>
        <v>10846</v>
      </c>
      <c r="F96" s="6">
        <f>ROUND( $F$95 + $F$8, $F$9 - LOG( $F$10 ))</f>
        <v>78.7</v>
      </c>
    </row>
    <row r="97" spans="2:6" outlineLevel="1" x14ac:dyDescent="0.35">
      <c r="B97" s="6">
        <f>ROUND( $B$96 + $B$8, $B$9 - LOG( $B$10 ))</f>
        <v>41990</v>
      </c>
      <c r="C97" s="6">
        <f>ROUND( $C$96 + $C$8, $C$9 - LOG( $C$10 ))</f>
        <v>41990</v>
      </c>
      <c r="E97" s="6">
        <f>ROUND( $E$96 + $E$8, $E$9 - LOG( $E$10 ))</f>
        <v>10988</v>
      </c>
      <c r="F97" s="6">
        <f>ROUND( $F$96 + $F$8, $F$9 - LOG( $F$10 ))</f>
        <v>79.400000000000006</v>
      </c>
    </row>
    <row r="98" spans="2:6" outlineLevel="1" x14ac:dyDescent="0.35">
      <c r="B98" s="6">
        <f>ROUND( $B$97 + $B$8, $B$9 - LOG( $B$10 ))</f>
        <v>42490</v>
      </c>
      <c r="C98" s="6">
        <f>ROUND( $C$97 + $C$8, $C$9 - LOG( $C$10 ))</f>
        <v>42490</v>
      </c>
      <c r="E98" s="6">
        <f>ROUND( $E$97 + $E$8, $E$9 - LOG( $E$10 ))</f>
        <v>11130</v>
      </c>
      <c r="F98" s="6">
        <f>ROUND( $F$97 + $F$8, $F$9 - LOG( $F$10 ))</f>
        <v>80.099999999999994</v>
      </c>
    </row>
    <row r="99" spans="2:6" outlineLevel="1" x14ac:dyDescent="0.35">
      <c r="B99" s="6">
        <f>ROUND( $B$98 + $B$8, $B$9 - LOG( $B$10 ))</f>
        <v>42990</v>
      </c>
      <c r="C99" s="6">
        <f>ROUND( $C$98 + $C$8, $C$9 - LOG( $C$10 ))</f>
        <v>42990</v>
      </c>
      <c r="E99" s="6">
        <f>ROUND( $E$98 + $E$8, $E$9 - LOG( $E$10 ))</f>
        <v>11272</v>
      </c>
      <c r="F99" s="6">
        <f>ROUND( $F$98 + $F$8, $F$9 - LOG( $F$10 ))</f>
        <v>80.8</v>
      </c>
    </row>
    <row r="100" spans="2:6" outlineLevel="1" x14ac:dyDescent="0.35">
      <c r="B100" s="6">
        <f>ROUND( $B$99 + $B$8, $B$9 - LOG( $B$10 ))</f>
        <v>43490</v>
      </c>
      <c r="C100" s="6">
        <f>ROUND( $C$99 + $C$8, $C$9 - LOG( $C$10 ))</f>
        <v>43490</v>
      </c>
      <c r="E100" s="6">
        <f>ROUND( $E$99 + $E$8, $E$9 - LOG( $E$10 ))</f>
        <v>11414</v>
      </c>
      <c r="F100" s="6">
        <f>ROUND( $F$99 + $F$8, $F$9 - LOG( $F$10 ))</f>
        <v>81.5</v>
      </c>
    </row>
    <row r="101" spans="2:6" outlineLevel="1" x14ac:dyDescent="0.35">
      <c r="B101" s="6">
        <f>ROUND( $B$100 + $B$8, $B$9 - LOG( $B$10 ))</f>
        <v>43990</v>
      </c>
      <c r="C101" s="6">
        <f>ROUND( $C$100 + $C$8, $C$9 - LOG( $C$10 ))</f>
        <v>43990</v>
      </c>
      <c r="E101" s="6">
        <f>ROUND( $E$100 + $E$8, $E$9 - LOG( $E$10 ))</f>
        <v>11556</v>
      </c>
      <c r="F101" s="6">
        <f>ROUND( $F$100 + $F$8, $F$9 - LOG( $F$10 ))</f>
        <v>82.2</v>
      </c>
    </row>
    <row r="102" spans="2:6" outlineLevel="1" x14ac:dyDescent="0.35">
      <c r="B102" s="6">
        <f>ROUND( $B$101 + $B$8, $B$9 - LOG( $B$10 ))</f>
        <v>44490</v>
      </c>
      <c r="C102" s="6">
        <f>ROUND( $C$101 + $C$8, $C$9 - LOG( $C$10 ))</f>
        <v>44490</v>
      </c>
      <c r="E102" s="6">
        <f>ROUND( $E$101 + $E$8, $E$9 - LOG( $E$10 ))</f>
        <v>11698</v>
      </c>
      <c r="F102" s="6">
        <f>ROUND( $F$101 + $F$8, $F$9 - LOG( $F$10 ))</f>
        <v>82.9</v>
      </c>
    </row>
    <row r="103" spans="2:6" outlineLevel="1" x14ac:dyDescent="0.35">
      <c r="B103" s="6">
        <f>ROUND( $B$102 + $B$8, $B$9 - LOG( $B$10 ))</f>
        <v>44990</v>
      </c>
      <c r="C103" s="6">
        <f>ROUND( $C$102 + $C$8, $C$9 - LOG( $C$10 ))</f>
        <v>44990</v>
      </c>
      <c r="E103" s="6">
        <f>ROUND( $E$102 + $E$8, $E$9 - LOG( $E$10 ))</f>
        <v>11840</v>
      </c>
      <c r="F103" s="6">
        <f>ROUND( $F$102 + $F$8, $F$9 - LOG( $F$10 ))</f>
        <v>83.6</v>
      </c>
    </row>
    <row r="104" spans="2:6" outlineLevel="1" x14ac:dyDescent="0.35">
      <c r="B104" s="6">
        <f>ROUND( $B$103 + $B$8, $B$9 - LOG( $B$10 ))</f>
        <v>45490</v>
      </c>
      <c r="C104" s="6">
        <f>ROUND( $C$103 + $C$8, $C$9 - LOG( $C$10 ))</f>
        <v>45490</v>
      </c>
      <c r="E104" s="6">
        <f>ROUND( $E$103 + $E$8, $E$9 - LOG( $E$10 ))</f>
        <v>11982</v>
      </c>
      <c r="F104" s="6">
        <f>ROUND( $F$103 + $F$8, $F$9 - LOG( $F$10 ))</f>
        <v>84.3</v>
      </c>
    </row>
    <row r="105" spans="2:6" outlineLevel="1" x14ac:dyDescent="0.35">
      <c r="B105" s="6">
        <f>ROUND( $B$104 + $B$8, $B$9 - LOG( $B$10 ))</f>
        <v>45990</v>
      </c>
      <c r="C105" s="6">
        <f>ROUND( $C$104 + $C$8, $C$9 - LOG( $C$10 ))</f>
        <v>45990</v>
      </c>
      <c r="E105" s="6">
        <f>ROUND( $E$104 + $E$8, $E$9 - LOG( $E$10 ))</f>
        <v>12124</v>
      </c>
      <c r="F105" s="6">
        <f>ROUND( $F$104 + $F$8, $F$9 - LOG( $F$10 ))</f>
        <v>85</v>
      </c>
    </row>
    <row r="106" spans="2:6" outlineLevel="1" x14ac:dyDescent="0.35">
      <c r="B106" s="6">
        <f>ROUND( $B$105 + $B$8, $B$9 - LOG( $B$10 ))</f>
        <v>46490</v>
      </c>
      <c r="C106" s="6">
        <f>ROUND( $C$105 + $C$8, $C$9 - LOG( $C$10 ))</f>
        <v>46490</v>
      </c>
      <c r="E106" s="6">
        <f>ROUND( $E$105 + $E$8, $E$9 - LOG( $E$10 ))</f>
        <v>12266</v>
      </c>
      <c r="F106" s="6">
        <f>ROUND( $F$105 + $F$8, $F$9 - LOG( $F$10 ))</f>
        <v>85.7</v>
      </c>
    </row>
    <row r="107" spans="2:6" outlineLevel="1" x14ac:dyDescent="0.35">
      <c r="B107" s="6">
        <f>ROUND( $B$106 + $B$8, $B$9 - LOG( $B$10 ))</f>
        <v>46990</v>
      </c>
      <c r="C107" s="6">
        <f>ROUND( $C$106 + $C$8, $C$9 - LOG( $C$10 ))</f>
        <v>46990</v>
      </c>
      <c r="E107" s="6">
        <f>ROUND( $E$106 + $E$8, $E$9 - LOG( $E$10 ))</f>
        <v>12408</v>
      </c>
      <c r="F107" s="6">
        <f>ROUND( $F$106 + $F$8, $F$9 - LOG( $F$10 ))</f>
        <v>86.4</v>
      </c>
    </row>
    <row r="108" spans="2:6" outlineLevel="1" x14ac:dyDescent="0.35">
      <c r="B108" s="6">
        <f>ROUND( $B$107 + $B$8, $B$9 - LOG( $B$10 ))</f>
        <v>47490</v>
      </c>
      <c r="C108" s="6">
        <f>ROUND( $C$107 + $C$8, $C$9 - LOG( $C$10 ))</f>
        <v>47490</v>
      </c>
      <c r="E108" s="6">
        <f>ROUND( $E$107 + $E$8, $E$9 - LOG( $E$10 ))</f>
        <v>12550</v>
      </c>
      <c r="F108" s="6">
        <f>ROUND( $F$107 + $F$8, $F$9 - LOG( $F$10 ))</f>
        <v>87.1</v>
      </c>
    </row>
    <row r="109" spans="2:6" outlineLevel="1" x14ac:dyDescent="0.35">
      <c r="B109" s="6">
        <f>ROUND( $B$108 + $B$8, $B$9 - LOG( $B$10 ))</f>
        <v>47990</v>
      </c>
      <c r="C109" s="6">
        <f>ROUND( $C$108 + $C$8, $C$9 - LOG( $C$10 ))</f>
        <v>47990</v>
      </c>
      <c r="E109" s="6">
        <f>ROUND( $E$108 + $E$8, $E$9 - LOG( $E$10 ))</f>
        <v>12692</v>
      </c>
      <c r="F109" s="6">
        <f>ROUND( $F$108 + $F$8, $F$9 - LOG( $F$10 ))</f>
        <v>87.8</v>
      </c>
    </row>
    <row r="110" spans="2:6" outlineLevel="1" x14ac:dyDescent="0.35">
      <c r="B110" s="6">
        <f>ROUND( $B$109 + $B$8, $B$9 - LOG( $B$10 ))</f>
        <v>48490</v>
      </c>
      <c r="C110" s="6">
        <f>ROUND( $C$109 + $C$8, $C$9 - LOG( $C$10 ))</f>
        <v>48490</v>
      </c>
      <c r="E110" s="6">
        <f>ROUND( $E$109 + $E$8, $E$9 - LOG( $E$10 ))</f>
        <v>12834</v>
      </c>
      <c r="F110" s="6">
        <f>ROUND( $F$109 + $F$8, $F$9 - LOG( $F$10 ))</f>
        <v>88.5</v>
      </c>
    </row>
    <row r="111" spans="2:6" outlineLevel="1" x14ac:dyDescent="0.35">
      <c r="B111" s="6">
        <f>ROUND( $B$110 + $B$8, $B$9 - LOG( $B$10 ))</f>
        <v>48990</v>
      </c>
      <c r="C111" s="6">
        <f>ROUND( $C$110 + $C$8, $C$9 - LOG( $C$10 ))</f>
        <v>48990</v>
      </c>
      <c r="E111" s="6">
        <f>ROUND( $E$110 + $E$8, $E$9 - LOG( $E$10 ))</f>
        <v>12976</v>
      </c>
      <c r="F111" s="6">
        <f>ROUND( $F$110 + $F$8, $F$9 - LOG( $F$10 ))</f>
        <v>89.2</v>
      </c>
    </row>
    <row r="112" spans="2:6" outlineLevel="1" x14ac:dyDescent="0.35">
      <c r="B112" s="6">
        <f>ROUND( $B$111 + $B$8, $B$9 - LOG( $B$10 ))</f>
        <v>49490</v>
      </c>
      <c r="C112" s="6">
        <f>ROUND( $C$111 + $C$8, $C$9 - LOG( $C$10 ))</f>
        <v>49490</v>
      </c>
      <c r="E112" s="6">
        <f>ROUND( $E$111 + $E$8, $E$9 - LOG( $E$10 ))</f>
        <v>13118</v>
      </c>
      <c r="F112" s="6">
        <f>ROUND( $F$111 + $F$8, $F$9 - LOG( $F$10 ))</f>
        <v>89.9</v>
      </c>
    </row>
    <row r="113" spans="2:6" outlineLevel="1" x14ac:dyDescent="0.35">
      <c r="B113" s="6">
        <f>ROUND( $B$112 + $B$8, $B$9 - LOG( $B$10 ))</f>
        <v>49990</v>
      </c>
      <c r="C113" s="6">
        <f>ROUND( $C$112 + $C$8, $C$9 - LOG( $C$10 ))</f>
        <v>49990</v>
      </c>
      <c r="E113" s="6">
        <f>ROUND( $E$112 + $E$8, $E$9 - LOG( $E$10 ))</f>
        <v>13260</v>
      </c>
      <c r="F113" s="6">
        <f>ROUND( $F$112 + $F$8, $F$9 - LOG( $F$10 ))</f>
        <v>90.6</v>
      </c>
    </row>
    <row r="114" spans="2:6" outlineLevel="1" x14ac:dyDescent="0.35">
      <c r="B114" s="6">
        <f>ROUND( $B$113 + $B$8, $B$9 - LOG( $B$10 ))</f>
        <v>50490</v>
      </c>
      <c r="C114" s="6">
        <f>ROUND( $C$113 + $C$8, $C$9 - LOG( $C$10 ))</f>
        <v>50490</v>
      </c>
      <c r="E114" s="6">
        <f>ROUND( $E$113 + $E$8, $E$9 - LOG( $E$10 ))</f>
        <v>13402</v>
      </c>
      <c r="F114" s="6">
        <f>ROUND( $F$113 + $F$8, $F$9 - LOG( $F$10 ))</f>
        <v>91.3</v>
      </c>
    </row>
    <row r="115" spans="2:6" x14ac:dyDescent="0.35">
      <c r="B115">
        <f>ROUND( $B$114 + $B$8, $B$9 - LOG( $B$10 ))</f>
        <v>50990</v>
      </c>
      <c r="C115">
        <f>ROUND( $C$114 + $C$8, $C$9 - LOG( $C$10 ))</f>
        <v>50990</v>
      </c>
      <c r="E115">
        <f>ROUND( $E$114 + $E$8, $E$9 - LOG( $E$10 ))</f>
        <v>13544</v>
      </c>
      <c r="F115">
        <f>ROUND( $F$114 + $F$8, $F$9 - LOG( $F$10 ))</f>
        <v>92</v>
      </c>
    </row>
    <row r="116" spans="2:6" outlineLevel="1" x14ac:dyDescent="0.35">
      <c r="B116" s="7">
        <f t="array" ref="B116:B217">FREQUENCY( Rain, PM_Rain_bins ) / COUNT( Rain )</f>
        <v>0.11700000000000001</v>
      </c>
      <c r="C116" s="7">
        <f t="array" ref="C116:C217">FREQUENCY( Rain2, PM_Rain2_bins ) / COUNT( Rain2 )</f>
        <v>0.28699999999999998</v>
      </c>
      <c r="D116">
        <f t="shared" ref="D116:D125" si="0">INDEX(B116:C116,Region)</f>
        <v>0.11700000000000001</v>
      </c>
      <c r="E116" s="7">
        <f t="array" ref="E116:E217">FREQUENCY( Total, PM_Total_bins ) / COUNT( Total )</f>
        <v>4.9000000000000002E-2</v>
      </c>
      <c r="F116" s="7">
        <f t="array" ref="F116:F217">FREQUENCY( 'Planting Decisions'!AD6:AE6, PM__AD5_to_AE5_bins ) / COUNT( 'Planting Decisions'!AD6:AE6 )</f>
        <v>0.5</v>
      </c>
    </row>
    <row r="117" spans="2:6" outlineLevel="1" x14ac:dyDescent="0.35">
      <c r="B117" s="7">
        <v>0.54800000000000004</v>
      </c>
      <c r="C117" s="7">
        <v>0.57699999999999996</v>
      </c>
      <c r="D117">
        <f t="shared" si="0"/>
        <v>0.54800000000000004</v>
      </c>
      <c r="E117" s="7">
        <v>8.0000000000000002E-3</v>
      </c>
      <c r="F117" s="7">
        <v>0</v>
      </c>
    </row>
    <row r="118" spans="2:6" outlineLevel="1" x14ac:dyDescent="0.35">
      <c r="B118" s="7">
        <v>0.246</v>
      </c>
      <c r="C118" s="7">
        <v>9.9000000000000005E-2</v>
      </c>
      <c r="D118">
        <f t="shared" si="0"/>
        <v>0.246</v>
      </c>
      <c r="E118" s="7">
        <v>1.2999999999999999E-2</v>
      </c>
      <c r="F118" s="7">
        <v>0</v>
      </c>
    </row>
    <row r="119" spans="2:6" outlineLevel="1" x14ac:dyDescent="0.35">
      <c r="B119" s="7">
        <v>5.8000000000000003E-2</v>
      </c>
      <c r="C119" s="7">
        <v>2.1999999999999999E-2</v>
      </c>
      <c r="D119">
        <f t="shared" si="0"/>
        <v>5.8000000000000003E-2</v>
      </c>
      <c r="E119" s="7">
        <v>4.0000000000000001E-3</v>
      </c>
      <c r="F119" s="7">
        <v>0</v>
      </c>
    </row>
    <row r="120" spans="2:6" outlineLevel="1" x14ac:dyDescent="0.35">
      <c r="B120" s="7">
        <v>1.6E-2</v>
      </c>
      <c r="C120" s="7">
        <v>7.0000000000000001E-3</v>
      </c>
      <c r="D120">
        <f t="shared" si="0"/>
        <v>1.6E-2</v>
      </c>
      <c r="E120" s="7">
        <v>4.0000000000000001E-3</v>
      </c>
      <c r="F120" s="7">
        <v>0</v>
      </c>
    </row>
    <row r="121" spans="2:6" outlineLevel="1" x14ac:dyDescent="0.35">
      <c r="B121" s="7">
        <v>7.0000000000000001E-3</v>
      </c>
      <c r="C121" s="7">
        <v>5.0000000000000001E-3</v>
      </c>
      <c r="D121">
        <f t="shared" si="0"/>
        <v>7.0000000000000001E-3</v>
      </c>
      <c r="E121" s="7">
        <v>5.0000000000000001E-3</v>
      </c>
      <c r="F121" s="7">
        <v>0</v>
      </c>
    </row>
    <row r="122" spans="2:6" outlineLevel="1" x14ac:dyDescent="0.35">
      <c r="B122" s="7">
        <v>3.0000000000000001E-3</v>
      </c>
      <c r="C122" s="7">
        <v>1E-3</v>
      </c>
      <c r="D122">
        <f t="shared" si="0"/>
        <v>3.0000000000000001E-3</v>
      </c>
      <c r="E122" s="7">
        <v>3.0000000000000001E-3</v>
      </c>
      <c r="F122" s="7">
        <v>0</v>
      </c>
    </row>
    <row r="123" spans="2:6" outlineLevel="1" x14ac:dyDescent="0.35">
      <c r="B123" s="7">
        <v>2E-3</v>
      </c>
      <c r="C123" s="7">
        <v>2E-3</v>
      </c>
      <c r="D123">
        <f t="shared" si="0"/>
        <v>2E-3</v>
      </c>
      <c r="E123" s="7">
        <v>2.5999999999999999E-2</v>
      </c>
      <c r="F123" s="7">
        <v>0</v>
      </c>
    </row>
    <row r="124" spans="2:6" outlineLevel="1" x14ac:dyDescent="0.35">
      <c r="B124" s="7">
        <v>1E-3</v>
      </c>
      <c r="C124" s="7">
        <v>0</v>
      </c>
      <c r="D124">
        <f t="shared" si="0"/>
        <v>1E-3</v>
      </c>
      <c r="E124" s="7">
        <v>2.4E-2</v>
      </c>
      <c r="F124" s="7">
        <v>0.5</v>
      </c>
    </row>
    <row r="125" spans="2:6" outlineLevel="1" x14ac:dyDescent="0.35">
      <c r="B125" s="7">
        <v>1E-3</v>
      </c>
      <c r="C125" s="7">
        <v>0</v>
      </c>
      <c r="D125">
        <f t="shared" si="0"/>
        <v>1E-3</v>
      </c>
      <c r="E125" s="7">
        <v>0.86399999999999999</v>
      </c>
      <c r="F125" s="7">
        <v>0</v>
      </c>
    </row>
    <row r="126" spans="2:6" outlineLevel="1" x14ac:dyDescent="0.35">
      <c r="B126" s="7">
        <v>1E-3</v>
      </c>
      <c r="C126" s="7">
        <v>0</v>
      </c>
      <c r="E126" s="7">
        <v>0</v>
      </c>
      <c r="F126" s="7">
        <v>0</v>
      </c>
    </row>
    <row r="127" spans="2:6" outlineLevel="1" x14ac:dyDescent="0.35">
      <c r="B127" s="7">
        <v>0</v>
      </c>
      <c r="C127" s="7">
        <v>0</v>
      </c>
      <c r="E127" s="7">
        <v>0</v>
      </c>
      <c r="F127" s="7">
        <v>0</v>
      </c>
    </row>
    <row r="128" spans="2:6" outlineLevel="1" x14ac:dyDescent="0.35">
      <c r="B128" s="7">
        <v>0</v>
      </c>
      <c r="C128" s="7">
        <v>0</v>
      </c>
      <c r="E128" s="7">
        <v>0</v>
      </c>
      <c r="F128" s="7">
        <v>0</v>
      </c>
    </row>
    <row r="129" spans="2:6" outlineLevel="1" x14ac:dyDescent="0.35">
      <c r="B129" s="7">
        <v>0</v>
      </c>
      <c r="C129" s="7">
        <v>0</v>
      </c>
      <c r="E129" s="7">
        <v>0</v>
      </c>
      <c r="F129" s="7">
        <v>0</v>
      </c>
    </row>
    <row r="130" spans="2:6" outlineLevel="1" x14ac:dyDescent="0.35">
      <c r="B130" s="7">
        <v>0</v>
      </c>
      <c r="C130" s="7">
        <v>0</v>
      </c>
      <c r="E130" s="7">
        <v>0</v>
      </c>
      <c r="F130" s="7">
        <v>0</v>
      </c>
    </row>
    <row r="131" spans="2:6" outlineLevel="1" x14ac:dyDescent="0.35">
      <c r="B131" s="7">
        <v>0</v>
      </c>
      <c r="C131" s="7">
        <v>0</v>
      </c>
      <c r="E131" s="7">
        <v>0</v>
      </c>
      <c r="F131" s="7">
        <v>0</v>
      </c>
    </row>
    <row r="132" spans="2:6" outlineLevel="1" x14ac:dyDescent="0.35">
      <c r="B132" s="7">
        <v>0</v>
      </c>
      <c r="C132" s="7">
        <v>0</v>
      </c>
      <c r="E132" s="7">
        <v>0</v>
      </c>
      <c r="F132" s="7">
        <v>0</v>
      </c>
    </row>
    <row r="133" spans="2:6" outlineLevel="1" x14ac:dyDescent="0.35">
      <c r="B133" s="7">
        <v>0</v>
      </c>
      <c r="C133" s="7">
        <v>0</v>
      </c>
      <c r="E133" s="7">
        <v>0</v>
      </c>
      <c r="F133" s="7">
        <v>0</v>
      </c>
    </row>
    <row r="134" spans="2:6" outlineLevel="1" x14ac:dyDescent="0.35">
      <c r="B134" s="7">
        <v>0</v>
      </c>
      <c r="C134" s="7">
        <v>0</v>
      </c>
      <c r="E134" s="7">
        <v>0</v>
      </c>
      <c r="F134" s="7">
        <v>0</v>
      </c>
    </row>
    <row r="135" spans="2:6" outlineLevel="1" x14ac:dyDescent="0.35">
      <c r="B135" s="7">
        <v>0</v>
      </c>
      <c r="C135" s="7">
        <v>0</v>
      </c>
      <c r="E135" s="7">
        <v>0</v>
      </c>
      <c r="F135" s="7">
        <v>0</v>
      </c>
    </row>
    <row r="136" spans="2:6" outlineLevel="1" x14ac:dyDescent="0.35">
      <c r="B136" s="7">
        <v>0</v>
      </c>
      <c r="C136" s="7">
        <v>0</v>
      </c>
      <c r="E136" s="7">
        <v>0</v>
      </c>
      <c r="F136" s="7">
        <v>0</v>
      </c>
    </row>
    <row r="137" spans="2:6" outlineLevel="1" x14ac:dyDescent="0.35">
      <c r="B137" s="7">
        <v>0</v>
      </c>
      <c r="C137" s="7">
        <v>0</v>
      </c>
      <c r="E137" s="7">
        <v>0</v>
      </c>
      <c r="F137" s="7">
        <v>0</v>
      </c>
    </row>
    <row r="138" spans="2:6" outlineLevel="1" x14ac:dyDescent="0.35">
      <c r="B138" s="7">
        <v>0</v>
      </c>
      <c r="C138" s="7">
        <v>0</v>
      </c>
      <c r="E138" s="7">
        <v>0</v>
      </c>
      <c r="F138" s="7">
        <v>0</v>
      </c>
    </row>
    <row r="139" spans="2:6" outlineLevel="1" x14ac:dyDescent="0.35">
      <c r="B139" s="7">
        <v>0</v>
      </c>
      <c r="C139" s="7">
        <v>0</v>
      </c>
      <c r="E139" s="7">
        <v>0</v>
      </c>
      <c r="F139" s="7">
        <v>0</v>
      </c>
    </row>
    <row r="140" spans="2:6" outlineLevel="1" x14ac:dyDescent="0.35">
      <c r="B140" s="7">
        <v>0</v>
      </c>
      <c r="C140" s="7">
        <v>0</v>
      </c>
      <c r="E140" s="7">
        <v>0</v>
      </c>
      <c r="F140" s="7">
        <v>0</v>
      </c>
    </row>
    <row r="141" spans="2:6" outlineLevel="1" x14ac:dyDescent="0.35">
      <c r="B141" s="7">
        <v>0</v>
      </c>
      <c r="C141" s="7">
        <v>0</v>
      </c>
      <c r="E141" s="7">
        <v>0</v>
      </c>
      <c r="F141" s="7">
        <v>0</v>
      </c>
    </row>
    <row r="142" spans="2:6" outlineLevel="1" x14ac:dyDescent="0.35">
      <c r="B142" s="7">
        <v>0</v>
      </c>
      <c r="C142" s="7">
        <v>0</v>
      </c>
      <c r="E142" s="7">
        <v>0</v>
      </c>
      <c r="F142" s="7">
        <v>0</v>
      </c>
    </row>
    <row r="143" spans="2:6" outlineLevel="1" x14ac:dyDescent="0.35">
      <c r="B143" s="7">
        <v>0</v>
      </c>
      <c r="C143" s="7">
        <v>0</v>
      </c>
      <c r="E143" s="7">
        <v>0</v>
      </c>
      <c r="F143" s="7">
        <v>0</v>
      </c>
    </row>
    <row r="144" spans="2:6" outlineLevel="1" x14ac:dyDescent="0.35">
      <c r="B144" s="7">
        <v>0</v>
      </c>
      <c r="C144" s="7">
        <v>0</v>
      </c>
      <c r="E144" s="7">
        <v>0</v>
      </c>
      <c r="F144" s="7">
        <v>0</v>
      </c>
    </row>
    <row r="145" spans="2:6" outlineLevel="1" x14ac:dyDescent="0.35">
      <c r="B145" s="7">
        <v>0</v>
      </c>
      <c r="C145" s="7">
        <v>0</v>
      </c>
      <c r="E145" s="7">
        <v>0</v>
      </c>
      <c r="F145" s="7">
        <v>0</v>
      </c>
    </row>
    <row r="146" spans="2:6" outlineLevel="1" x14ac:dyDescent="0.35">
      <c r="B146" s="7">
        <v>0</v>
      </c>
      <c r="C146" s="7">
        <v>0</v>
      </c>
      <c r="E146" s="7">
        <v>0</v>
      </c>
      <c r="F146" s="7">
        <v>0</v>
      </c>
    </row>
    <row r="147" spans="2:6" outlineLevel="1" x14ac:dyDescent="0.35">
      <c r="B147" s="7">
        <v>0</v>
      </c>
      <c r="C147" s="7">
        <v>0</v>
      </c>
      <c r="E147" s="7">
        <v>0</v>
      </c>
      <c r="F147" s="7">
        <v>0</v>
      </c>
    </row>
    <row r="148" spans="2:6" outlineLevel="1" x14ac:dyDescent="0.35">
      <c r="B148" s="7">
        <v>0</v>
      </c>
      <c r="C148" s="7">
        <v>0</v>
      </c>
      <c r="E148" s="7">
        <v>0</v>
      </c>
      <c r="F148" s="7">
        <v>0</v>
      </c>
    </row>
    <row r="149" spans="2:6" outlineLevel="1" x14ac:dyDescent="0.35">
      <c r="B149" s="7">
        <v>0</v>
      </c>
      <c r="C149" s="7">
        <v>0</v>
      </c>
      <c r="E149" s="7">
        <v>0</v>
      </c>
      <c r="F149" s="7">
        <v>0</v>
      </c>
    </row>
    <row r="150" spans="2:6" outlineLevel="1" x14ac:dyDescent="0.35">
      <c r="B150" s="7">
        <v>0</v>
      </c>
      <c r="C150" s="7">
        <v>0</v>
      </c>
      <c r="E150" s="7">
        <v>0</v>
      </c>
      <c r="F150" s="7">
        <v>0</v>
      </c>
    </row>
    <row r="151" spans="2:6" outlineLevel="1" x14ac:dyDescent="0.35">
      <c r="B151" s="7">
        <v>0</v>
      </c>
      <c r="C151" s="7">
        <v>0</v>
      </c>
      <c r="E151" s="7">
        <v>0</v>
      </c>
      <c r="F151" s="7">
        <v>0</v>
      </c>
    </row>
    <row r="152" spans="2:6" outlineLevel="1" x14ac:dyDescent="0.35">
      <c r="B152" s="7">
        <v>0</v>
      </c>
      <c r="C152" s="7">
        <v>0</v>
      </c>
      <c r="E152" s="7">
        <v>0</v>
      </c>
      <c r="F152" s="7">
        <v>0</v>
      </c>
    </row>
    <row r="153" spans="2:6" outlineLevel="1" x14ac:dyDescent="0.35">
      <c r="B153" s="7">
        <v>0</v>
      </c>
      <c r="C153" s="7">
        <v>0</v>
      </c>
      <c r="E153" s="7">
        <v>0</v>
      </c>
      <c r="F153" s="7">
        <v>0</v>
      </c>
    </row>
    <row r="154" spans="2:6" outlineLevel="1" x14ac:dyDescent="0.35">
      <c r="B154" s="7">
        <v>0</v>
      </c>
      <c r="C154" s="7">
        <v>0</v>
      </c>
      <c r="E154" s="7">
        <v>0</v>
      </c>
      <c r="F154" s="7">
        <v>0</v>
      </c>
    </row>
    <row r="155" spans="2:6" outlineLevel="1" x14ac:dyDescent="0.35">
      <c r="B155" s="7">
        <v>0</v>
      </c>
      <c r="C155" s="7">
        <v>0</v>
      </c>
      <c r="E155" s="7">
        <v>0</v>
      </c>
      <c r="F155" s="7">
        <v>0</v>
      </c>
    </row>
    <row r="156" spans="2:6" outlineLevel="1" x14ac:dyDescent="0.35">
      <c r="B156" s="7">
        <v>0</v>
      </c>
      <c r="C156" s="7">
        <v>0</v>
      </c>
      <c r="E156" s="7">
        <v>0</v>
      </c>
      <c r="F156" s="7">
        <v>0</v>
      </c>
    </row>
    <row r="157" spans="2:6" outlineLevel="1" x14ac:dyDescent="0.35">
      <c r="B157" s="7">
        <v>0</v>
      </c>
      <c r="C157" s="7">
        <v>0</v>
      </c>
      <c r="E157" s="7">
        <v>0</v>
      </c>
      <c r="F157" s="7">
        <v>0</v>
      </c>
    </row>
    <row r="158" spans="2:6" outlineLevel="1" x14ac:dyDescent="0.35">
      <c r="B158" s="7">
        <v>0</v>
      </c>
      <c r="C158" s="7">
        <v>0</v>
      </c>
      <c r="E158" s="7">
        <v>0</v>
      </c>
      <c r="F158" s="7">
        <v>0</v>
      </c>
    </row>
    <row r="159" spans="2:6" outlineLevel="1" x14ac:dyDescent="0.35">
      <c r="B159" s="7">
        <v>0</v>
      </c>
      <c r="C159" s="7">
        <v>0</v>
      </c>
      <c r="E159" s="7">
        <v>0</v>
      </c>
      <c r="F159" s="7">
        <v>0</v>
      </c>
    </row>
    <row r="160" spans="2:6" outlineLevel="1" x14ac:dyDescent="0.35">
      <c r="B160" s="7">
        <v>0</v>
      </c>
      <c r="C160" s="7">
        <v>0</v>
      </c>
      <c r="E160" s="7">
        <v>0</v>
      </c>
      <c r="F160" s="7">
        <v>0</v>
      </c>
    </row>
    <row r="161" spans="2:6" outlineLevel="1" x14ac:dyDescent="0.35">
      <c r="B161" s="7">
        <v>0</v>
      </c>
      <c r="C161" s="7">
        <v>0</v>
      </c>
      <c r="E161" s="7">
        <v>0</v>
      </c>
      <c r="F161" s="7">
        <v>0</v>
      </c>
    </row>
    <row r="162" spans="2:6" outlineLevel="1" x14ac:dyDescent="0.35">
      <c r="B162" s="7">
        <v>0</v>
      </c>
      <c r="C162" s="7">
        <v>0</v>
      </c>
      <c r="E162" s="7">
        <v>0</v>
      </c>
      <c r="F162" s="7">
        <v>0</v>
      </c>
    </row>
    <row r="163" spans="2:6" outlineLevel="1" x14ac:dyDescent="0.35">
      <c r="B163" s="7">
        <v>0</v>
      </c>
      <c r="C163" s="7">
        <v>0</v>
      </c>
      <c r="E163" s="7">
        <v>0</v>
      </c>
      <c r="F163" s="7">
        <v>0</v>
      </c>
    </row>
    <row r="164" spans="2:6" outlineLevel="1" x14ac:dyDescent="0.35">
      <c r="B164" s="7">
        <v>0</v>
      </c>
      <c r="C164" s="7">
        <v>0</v>
      </c>
      <c r="E164" s="7">
        <v>0</v>
      </c>
      <c r="F164" s="7">
        <v>0</v>
      </c>
    </row>
    <row r="165" spans="2:6" outlineLevel="1" x14ac:dyDescent="0.35">
      <c r="B165" s="7">
        <v>0</v>
      </c>
      <c r="C165" s="7">
        <v>0</v>
      </c>
      <c r="E165" s="7">
        <v>0</v>
      </c>
      <c r="F165" s="7">
        <v>0</v>
      </c>
    </row>
    <row r="166" spans="2:6" outlineLevel="1" x14ac:dyDescent="0.35">
      <c r="B166" s="7">
        <v>0</v>
      </c>
      <c r="C166" s="7">
        <v>0</v>
      </c>
      <c r="E166" s="7">
        <v>0</v>
      </c>
      <c r="F166" s="7">
        <v>0</v>
      </c>
    </row>
    <row r="167" spans="2:6" outlineLevel="1" x14ac:dyDescent="0.35">
      <c r="B167" s="7">
        <v>0</v>
      </c>
      <c r="C167" s="7">
        <v>0</v>
      </c>
      <c r="E167" s="7">
        <v>0</v>
      </c>
      <c r="F167" s="7">
        <v>0</v>
      </c>
    </row>
    <row r="168" spans="2:6" outlineLevel="1" x14ac:dyDescent="0.35">
      <c r="B168" s="7">
        <v>0</v>
      </c>
      <c r="C168" s="7">
        <v>0</v>
      </c>
      <c r="E168" s="7">
        <v>0</v>
      </c>
      <c r="F168" s="7">
        <v>0</v>
      </c>
    </row>
    <row r="169" spans="2:6" outlineLevel="1" x14ac:dyDescent="0.35">
      <c r="B169" s="7">
        <v>0</v>
      </c>
      <c r="C169" s="7">
        <v>0</v>
      </c>
      <c r="E169" s="7">
        <v>0</v>
      </c>
      <c r="F169" s="7">
        <v>0</v>
      </c>
    </row>
    <row r="170" spans="2:6" outlineLevel="1" x14ac:dyDescent="0.35">
      <c r="B170" s="7">
        <v>0</v>
      </c>
      <c r="C170" s="7">
        <v>0</v>
      </c>
      <c r="E170" s="7">
        <v>0</v>
      </c>
      <c r="F170" s="7">
        <v>0</v>
      </c>
    </row>
    <row r="171" spans="2:6" outlineLevel="1" x14ac:dyDescent="0.35">
      <c r="B171" s="7">
        <v>0</v>
      </c>
      <c r="C171" s="7">
        <v>0</v>
      </c>
      <c r="E171" s="7">
        <v>0</v>
      </c>
      <c r="F171" s="7">
        <v>0</v>
      </c>
    </row>
    <row r="172" spans="2:6" outlineLevel="1" x14ac:dyDescent="0.35">
      <c r="B172" s="7">
        <v>0</v>
      </c>
      <c r="C172" s="7">
        <v>0</v>
      </c>
      <c r="E172" s="7">
        <v>0</v>
      </c>
      <c r="F172" s="7">
        <v>0</v>
      </c>
    </row>
    <row r="173" spans="2:6" outlineLevel="1" x14ac:dyDescent="0.35">
      <c r="B173" s="7">
        <v>0</v>
      </c>
      <c r="C173" s="7">
        <v>0</v>
      </c>
      <c r="E173" s="7">
        <v>0</v>
      </c>
      <c r="F173" s="7">
        <v>0</v>
      </c>
    </row>
    <row r="174" spans="2:6" outlineLevel="1" x14ac:dyDescent="0.35">
      <c r="B174" s="7">
        <v>0</v>
      </c>
      <c r="C174" s="7">
        <v>0</v>
      </c>
      <c r="E174" s="7">
        <v>0</v>
      </c>
      <c r="F174" s="7">
        <v>0</v>
      </c>
    </row>
    <row r="175" spans="2:6" outlineLevel="1" x14ac:dyDescent="0.35">
      <c r="B175" s="7">
        <v>0</v>
      </c>
      <c r="C175" s="7">
        <v>0</v>
      </c>
      <c r="E175" s="7">
        <v>0</v>
      </c>
      <c r="F175" s="7">
        <v>0</v>
      </c>
    </row>
    <row r="176" spans="2:6" outlineLevel="1" x14ac:dyDescent="0.35">
      <c r="B176" s="7">
        <v>0</v>
      </c>
      <c r="C176" s="7">
        <v>0</v>
      </c>
      <c r="E176" s="7">
        <v>0</v>
      </c>
      <c r="F176" s="7">
        <v>0</v>
      </c>
    </row>
    <row r="177" spans="2:6" outlineLevel="1" x14ac:dyDescent="0.35">
      <c r="B177" s="7">
        <v>0</v>
      </c>
      <c r="C177" s="7">
        <v>0</v>
      </c>
      <c r="E177" s="7">
        <v>0</v>
      </c>
      <c r="F177" s="7">
        <v>0</v>
      </c>
    </row>
    <row r="178" spans="2:6" outlineLevel="1" x14ac:dyDescent="0.35">
      <c r="B178" s="7">
        <v>0</v>
      </c>
      <c r="C178" s="7">
        <v>0</v>
      </c>
      <c r="E178" s="7">
        <v>0</v>
      </c>
      <c r="F178" s="7">
        <v>0</v>
      </c>
    </row>
    <row r="179" spans="2:6" outlineLevel="1" x14ac:dyDescent="0.35">
      <c r="B179" s="7">
        <v>0</v>
      </c>
      <c r="C179" s="7">
        <v>0</v>
      </c>
      <c r="E179" s="7">
        <v>0</v>
      </c>
      <c r="F179" s="7">
        <v>0</v>
      </c>
    </row>
    <row r="180" spans="2:6" outlineLevel="1" x14ac:dyDescent="0.35">
      <c r="B180" s="7">
        <v>0</v>
      </c>
      <c r="C180" s="7">
        <v>0</v>
      </c>
      <c r="E180" s="7">
        <v>0</v>
      </c>
      <c r="F180" s="7">
        <v>0</v>
      </c>
    </row>
    <row r="181" spans="2:6" outlineLevel="1" x14ac:dyDescent="0.35">
      <c r="B181" s="7">
        <v>0</v>
      </c>
      <c r="C181" s="7">
        <v>0</v>
      </c>
      <c r="E181" s="7">
        <v>0</v>
      </c>
      <c r="F181" s="7">
        <v>0</v>
      </c>
    </row>
    <row r="182" spans="2:6" outlineLevel="1" x14ac:dyDescent="0.35">
      <c r="B182" s="7">
        <v>0</v>
      </c>
      <c r="C182" s="7">
        <v>0</v>
      </c>
      <c r="E182" s="7">
        <v>0</v>
      </c>
      <c r="F182" s="7">
        <v>0</v>
      </c>
    </row>
    <row r="183" spans="2:6" outlineLevel="1" x14ac:dyDescent="0.35">
      <c r="B183" s="7">
        <v>0</v>
      </c>
      <c r="C183" s="7">
        <v>0</v>
      </c>
      <c r="E183" s="7">
        <v>0</v>
      </c>
      <c r="F183" s="7">
        <v>0</v>
      </c>
    </row>
    <row r="184" spans="2:6" outlineLevel="1" x14ac:dyDescent="0.35">
      <c r="B184" s="7">
        <v>0</v>
      </c>
      <c r="C184" s="7">
        <v>0</v>
      </c>
      <c r="E184" s="7">
        <v>0</v>
      </c>
      <c r="F184" s="7">
        <v>0</v>
      </c>
    </row>
    <row r="185" spans="2:6" outlineLevel="1" x14ac:dyDescent="0.35">
      <c r="B185" s="7">
        <v>0</v>
      </c>
      <c r="C185" s="7">
        <v>0</v>
      </c>
      <c r="E185" s="7">
        <v>0</v>
      </c>
      <c r="F185" s="7">
        <v>0</v>
      </c>
    </row>
    <row r="186" spans="2:6" outlineLevel="1" x14ac:dyDescent="0.35">
      <c r="B186" s="7">
        <v>0</v>
      </c>
      <c r="C186" s="7">
        <v>0</v>
      </c>
      <c r="E186" s="7">
        <v>0</v>
      </c>
      <c r="F186" s="7">
        <v>0</v>
      </c>
    </row>
    <row r="187" spans="2:6" outlineLevel="1" x14ac:dyDescent="0.35">
      <c r="B187" s="7">
        <v>0</v>
      </c>
      <c r="C187" s="7">
        <v>0</v>
      </c>
      <c r="E187" s="7">
        <v>0</v>
      </c>
      <c r="F187" s="7">
        <v>0</v>
      </c>
    </row>
    <row r="188" spans="2:6" outlineLevel="1" x14ac:dyDescent="0.35">
      <c r="B188" s="7">
        <v>0</v>
      </c>
      <c r="C188" s="7">
        <v>0</v>
      </c>
      <c r="E188" s="7">
        <v>0</v>
      </c>
      <c r="F188" s="7">
        <v>0</v>
      </c>
    </row>
    <row r="189" spans="2:6" outlineLevel="1" x14ac:dyDescent="0.35">
      <c r="B189" s="7">
        <v>0</v>
      </c>
      <c r="C189" s="7">
        <v>0</v>
      </c>
      <c r="E189" s="7">
        <v>0</v>
      </c>
      <c r="F189" s="7">
        <v>0</v>
      </c>
    </row>
    <row r="190" spans="2:6" outlineLevel="1" x14ac:dyDescent="0.35">
      <c r="B190" s="7">
        <v>0</v>
      </c>
      <c r="C190" s="7">
        <v>0</v>
      </c>
      <c r="E190" s="7">
        <v>0</v>
      </c>
      <c r="F190" s="7">
        <v>0</v>
      </c>
    </row>
    <row r="191" spans="2:6" outlineLevel="1" x14ac:dyDescent="0.35">
      <c r="B191" s="7">
        <v>0</v>
      </c>
      <c r="C191" s="7">
        <v>0</v>
      </c>
      <c r="E191" s="7">
        <v>0</v>
      </c>
      <c r="F191" s="7">
        <v>0</v>
      </c>
    </row>
    <row r="192" spans="2:6" outlineLevel="1" x14ac:dyDescent="0.35">
      <c r="B192" s="7">
        <v>0</v>
      </c>
      <c r="C192" s="7">
        <v>0</v>
      </c>
      <c r="E192" s="7">
        <v>0</v>
      </c>
      <c r="F192" s="7">
        <v>0</v>
      </c>
    </row>
    <row r="193" spans="2:6" outlineLevel="1" x14ac:dyDescent="0.35">
      <c r="B193" s="7">
        <v>0</v>
      </c>
      <c r="C193" s="7">
        <v>0</v>
      </c>
      <c r="E193" s="7">
        <v>0</v>
      </c>
      <c r="F193" s="7">
        <v>0</v>
      </c>
    </row>
    <row r="194" spans="2:6" outlineLevel="1" x14ac:dyDescent="0.35">
      <c r="B194" s="7">
        <v>0</v>
      </c>
      <c r="C194" s="7">
        <v>0</v>
      </c>
      <c r="E194" s="7">
        <v>0</v>
      </c>
      <c r="F194" s="7">
        <v>0</v>
      </c>
    </row>
    <row r="195" spans="2:6" outlineLevel="1" x14ac:dyDescent="0.35">
      <c r="B195" s="7">
        <v>0</v>
      </c>
      <c r="C195" s="7">
        <v>0</v>
      </c>
      <c r="E195" s="7">
        <v>0</v>
      </c>
      <c r="F195" s="7">
        <v>0</v>
      </c>
    </row>
    <row r="196" spans="2:6" outlineLevel="1" x14ac:dyDescent="0.35">
      <c r="B196" s="7">
        <v>0</v>
      </c>
      <c r="C196" s="7">
        <v>0</v>
      </c>
      <c r="E196" s="7">
        <v>0</v>
      </c>
      <c r="F196" s="7">
        <v>0</v>
      </c>
    </row>
    <row r="197" spans="2:6" outlineLevel="1" x14ac:dyDescent="0.35">
      <c r="B197" s="7">
        <v>0</v>
      </c>
      <c r="C197" s="7">
        <v>0</v>
      </c>
      <c r="E197" s="7">
        <v>0</v>
      </c>
      <c r="F197" s="7">
        <v>0</v>
      </c>
    </row>
    <row r="198" spans="2:6" outlineLevel="1" x14ac:dyDescent="0.35">
      <c r="B198" s="7">
        <v>0</v>
      </c>
      <c r="C198" s="7">
        <v>0</v>
      </c>
      <c r="E198" s="7">
        <v>0</v>
      </c>
      <c r="F198" s="7">
        <v>0</v>
      </c>
    </row>
    <row r="199" spans="2:6" outlineLevel="1" x14ac:dyDescent="0.35">
      <c r="B199" s="7">
        <v>0</v>
      </c>
      <c r="C199" s="7">
        <v>0</v>
      </c>
      <c r="E199" s="7">
        <v>0</v>
      </c>
      <c r="F199" s="7">
        <v>0</v>
      </c>
    </row>
    <row r="200" spans="2:6" outlineLevel="1" x14ac:dyDescent="0.35">
      <c r="B200" s="7">
        <v>0</v>
      </c>
      <c r="C200" s="7">
        <v>0</v>
      </c>
      <c r="E200" s="7">
        <v>0</v>
      </c>
      <c r="F200" s="7">
        <v>0</v>
      </c>
    </row>
    <row r="201" spans="2:6" outlineLevel="1" x14ac:dyDescent="0.35">
      <c r="B201" s="7">
        <v>0</v>
      </c>
      <c r="C201" s="7">
        <v>0</v>
      </c>
      <c r="E201" s="7">
        <v>0</v>
      </c>
      <c r="F201" s="7">
        <v>0</v>
      </c>
    </row>
    <row r="202" spans="2:6" outlineLevel="1" x14ac:dyDescent="0.35">
      <c r="B202" s="7">
        <v>0</v>
      </c>
      <c r="C202" s="7">
        <v>0</v>
      </c>
      <c r="E202" s="7">
        <v>0</v>
      </c>
      <c r="F202" s="7">
        <v>0</v>
      </c>
    </row>
    <row r="203" spans="2:6" outlineLevel="1" x14ac:dyDescent="0.35">
      <c r="B203" s="7">
        <v>0</v>
      </c>
      <c r="C203" s="7">
        <v>0</v>
      </c>
      <c r="E203" s="7">
        <v>0</v>
      </c>
      <c r="F203" s="7">
        <v>0</v>
      </c>
    </row>
    <row r="204" spans="2:6" outlineLevel="1" x14ac:dyDescent="0.35">
      <c r="B204" s="7">
        <v>0</v>
      </c>
      <c r="C204" s="7">
        <v>0</v>
      </c>
      <c r="E204" s="7">
        <v>0</v>
      </c>
      <c r="F204" s="7">
        <v>0</v>
      </c>
    </row>
    <row r="205" spans="2:6" outlineLevel="1" x14ac:dyDescent="0.35">
      <c r="B205" s="7">
        <v>0</v>
      </c>
      <c r="C205" s="7">
        <v>0</v>
      </c>
      <c r="E205" s="7">
        <v>0</v>
      </c>
      <c r="F205" s="7">
        <v>0</v>
      </c>
    </row>
    <row r="206" spans="2:6" outlineLevel="1" x14ac:dyDescent="0.35">
      <c r="B206" s="7">
        <v>0</v>
      </c>
      <c r="C206" s="7">
        <v>0</v>
      </c>
      <c r="E206" s="7">
        <v>0</v>
      </c>
      <c r="F206" s="7">
        <v>0</v>
      </c>
    </row>
    <row r="207" spans="2:6" outlineLevel="1" x14ac:dyDescent="0.35">
      <c r="B207" s="7">
        <v>0</v>
      </c>
      <c r="C207" s="7">
        <v>0</v>
      </c>
      <c r="E207" s="7">
        <v>0</v>
      </c>
      <c r="F207" s="7">
        <v>0</v>
      </c>
    </row>
    <row r="208" spans="2:6" outlineLevel="1" x14ac:dyDescent="0.35">
      <c r="B208" s="7">
        <v>0</v>
      </c>
      <c r="C208" s="7">
        <v>0</v>
      </c>
      <c r="E208" s="7">
        <v>0</v>
      </c>
      <c r="F208" s="7">
        <v>0</v>
      </c>
    </row>
    <row r="209" spans="2:6" outlineLevel="1" x14ac:dyDescent="0.35">
      <c r="B209" s="7">
        <v>0</v>
      </c>
      <c r="C209" s="7">
        <v>0</v>
      </c>
      <c r="E209" s="7">
        <v>0</v>
      </c>
      <c r="F209" s="7">
        <v>0</v>
      </c>
    </row>
    <row r="210" spans="2:6" outlineLevel="1" x14ac:dyDescent="0.35">
      <c r="B210" s="7">
        <v>0</v>
      </c>
      <c r="C210" s="7">
        <v>0</v>
      </c>
      <c r="E210" s="7">
        <v>0</v>
      </c>
      <c r="F210" s="7">
        <v>0</v>
      </c>
    </row>
    <row r="211" spans="2:6" outlineLevel="1" x14ac:dyDescent="0.35">
      <c r="B211" s="7">
        <v>0</v>
      </c>
      <c r="C211" s="7">
        <v>0</v>
      </c>
      <c r="E211" s="7">
        <v>0</v>
      </c>
      <c r="F211" s="7">
        <v>0</v>
      </c>
    </row>
    <row r="212" spans="2:6" outlineLevel="1" x14ac:dyDescent="0.35">
      <c r="B212" s="7">
        <v>0</v>
      </c>
      <c r="C212" s="7">
        <v>0</v>
      </c>
      <c r="E212" s="7">
        <v>0</v>
      </c>
      <c r="F212" s="7">
        <v>0</v>
      </c>
    </row>
    <row r="213" spans="2:6" outlineLevel="1" x14ac:dyDescent="0.35">
      <c r="B213" s="7">
        <v>0</v>
      </c>
      <c r="C213" s="7">
        <v>0</v>
      </c>
      <c r="E213" s="7">
        <v>0</v>
      </c>
      <c r="F213" s="7">
        <v>0</v>
      </c>
    </row>
    <row r="214" spans="2:6" outlineLevel="1" x14ac:dyDescent="0.35">
      <c r="B214" s="7">
        <v>0</v>
      </c>
      <c r="C214" s="7">
        <v>0</v>
      </c>
      <c r="E214" s="7">
        <v>0</v>
      </c>
      <c r="F214" s="7">
        <v>0</v>
      </c>
    </row>
    <row r="215" spans="2:6" outlineLevel="1" x14ac:dyDescent="0.35">
      <c r="B215" s="7">
        <v>0</v>
      </c>
      <c r="C215" s="7">
        <v>0</v>
      </c>
      <c r="E215" s="7">
        <v>0</v>
      </c>
      <c r="F215" s="7">
        <v>0</v>
      </c>
    </row>
    <row r="216" spans="2:6" outlineLevel="1" x14ac:dyDescent="0.35">
      <c r="B216" s="7">
        <v>0</v>
      </c>
      <c r="C216" s="7">
        <v>0</v>
      </c>
      <c r="E216" s="7">
        <v>0</v>
      </c>
      <c r="F216" s="7">
        <v>0</v>
      </c>
    </row>
    <row r="217" spans="2:6" outlineLevel="1" x14ac:dyDescent="0.35">
      <c r="B217" s="7">
        <v>0</v>
      </c>
      <c r="C217" s="7">
        <v>0</v>
      </c>
      <c r="E217" s="7">
        <v>0</v>
      </c>
      <c r="F217" s="7">
        <v>0</v>
      </c>
    </row>
    <row r="219" spans="2:6" outlineLevel="1" x14ac:dyDescent="0.35">
      <c r="B219" s="8" t="str">
        <f t="shared" ref="B219:B250" si="1">IF($B$4, $B14, $B13 / $B$10 &amp; REPT( " ", $B$7 ))</f>
        <v xml:space="preserve">-10          </v>
      </c>
      <c r="C219" s="8" t="str">
        <f t="shared" ref="C219:C250" si="2">IF($C$4, $C14, $C13 / $C$10 &amp; REPT( " ", $C$7 ))</f>
        <v xml:space="preserve">-10          </v>
      </c>
      <c r="E219" s="8" t="str">
        <f t="shared" ref="E219:E250" si="3">IF($E$4, $E14, $E13 / $E$10 &amp; REPT( " ", $E$7 ))</f>
        <v xml:space="preserve">-940          </v>
      </c>
      <c r="F219" s="8" t="str">
        <f t="shared" ref="F219:F250" si="4">IF($F$4, $F14, $F13 / $F$10 &amp; REPT( " ", $F$7 ))</f>
        <v xml:space="preserve">20.6          </v>
      </c>
    </row>
    <row r="220" spans="2:6" outlineLevel="1" x14ac:dyDescent="0.35">
      <c r="B220" s="8" t="str">
        <f t="shared" si="1"/>
        <v xml:space="preserve">490          </v>
      </c>
      <c r="C220" s="8" t="str">
        <f t="shared" si="2"/>
        <v xml:space="preserve">490          </v>
      </c>
      <c r="E220" s="8" t="str">
        <f t="shared" si="3"/>
        <v xml:space="preserve">-798          </v>
      </c>
      <c r="F220" s="8" t="str">
        <f t="shared" si="4"/>
        <v xml:space="preserve">21.3          </v>
      </c>
    </row>
    <row r="221" spans="2:6" outlineLevel="1" x14ac:dyDescent="0.35">
      <c r="B221" s="8" t="str">
        <f t="shared" si="1"/>
        <v xml:space="preserve">990          </v>
      </c>
      <c r="C221" s="8" t="str">
        <f t="shared" si="2"/>
        <v xml:space="preserve">990          </v>
      </c>
      <c r="E221" s="8" t="str">
        <f t="shared" si="3"/>
        <v xml:space="preserve">-656          </v>
      </c>
      <c r="F221" s="8" t="str">
        <f t="shared" si="4"/>
        <v xml:space="preserve">22          </v>
      </c>
    </row>
    <row r="222" spans="2:6" outlineLevel="1" x14ac:dyDescent="0.35">
      <c r="B222" s="8" t="str">
        <f t="shared" si="1"/>
        <v xml:space="preserve">1490          </v>
      </c>
      <c r="C222" s="8" t="str">
        <f t="shared" si="2"/>
        <v xml:space="preserve">1490          </v>
      </c>
      <c r="E222" s="8" t="str">
        <f t="shared" si="3"/>
        <v xml:space="preserve">-514          </v>
      </c>
      <c r="F222" s="8" t="str">
        <f t="shared" si="4"/>
        <v xml:space="preserve">22.7          </v>
      </c>
    </row>
    <row r="223" spans="2:6" outlineLevel="1" x14ac:dyDescent="0.35">
      <c r="B223" s="8" t="str">
        <f t="shared" si="1"/>
        <v xml:space="preserve">1990          </v>
      </c>
      <c r="C223" s="8" t="str">
        <f t="shared" si="2"/>
        <v xml:space="preserve">1990          </v>
      </c>
      <c r="E223" s="8" t="str">
        <f t="shared" si="3"/>
        <v xml:space="preserve">-372          </v>
      </c>
      <c r="F223" s="8" t="str">
        <f t="shared" si="4"/>
        <v xml:space="preserve">23.4          </v>
      </c>
    </row>
    <row r="224" spans="2:6" outlineLevel="1" x14ac:dyDescent="0.35">
      <c r="B224" s="8" t="str">
        <f t="shared" si="1"/>
        <v xml:space="preserve">2490          </v>
      </c>
      <c r="C224" s="8" t="str">
        <f t="shared" si="2"/>
        <v xml:space="preserve">2490          </v>
      </c>
      <c r="E224" s="8" t="str">
        <f t="shared" si="3"/>
        <v xml:space="preserve">-230          </v>
      </c>
      <c r="F224" s="8" t="str">
        <f t="shared" si="4"/>
        <v xml:space="preserve">24.1          </v>
      </c>
    </row>
    <row r="225" spans="2:6" outlineLevel="1" x14ac:dyDescent="0.35">
      <c r="B225" s="8" t="str">
        <f t="shared" si="1"/>
        <v xml:space="preserve">2990          </v>
      </c>
      <c r="C225" s="8" t="str">
        <f t="shared" si="2"/>
        <v xml:space="preserve">2990          </v>
      </c>
      <c r="E225" s="8" t="str">
        <f t="shared" si="3"/>
        <v xml:space="preserve">-88          </v>
      </c>
      <c r="F225" s="8" t="str">
        <f t="shared" si="4"/>
        <v xml:space="preserve">24.8          </v>
      </c>
    </row>
    <row r="226" spans="2:6" outlineLevel="1" x14ac:dyDescent="0.35">
      <c r="B226" s="8" t="str">
        <f t="shared" si="1"/>
        <v xml:space="preserve">3490          </v>
      </c>
      <c r="C226" s="8" t="str">
        <f t="shared" si="2"/>
        <v xml:space="preserve">3490          </v>
      </c>
      <c r="E226" s="8" t="str">
        <f t="shared" si="3"/>
        <v xml:space="preserve">54          </v>
      </c>
      <c r="F226" s="8" t="str">
        <f t="shared" si="4"/>
        <v xml:space="preserve">25.5          </v>
      </c>
    </row>
    <row r="227" spans="2:6" outlineLevel="1" x14ac:dyDescent="0.35">
      <c r="B227" s="8" t="str">
        <f t="shared" si="1"/>
        <v xml:space="preserve">3990          </v>
      </c>
      <c r="C227" s="8" t="str">
        <f t="shared" si="2"/>
        <v xml:space="preserve">3990          </v>
      </c>
      <c r="E227" s="8" t="str">
        <f t="shared" si="3"/>
        <v xml:space="preserve">196          </v>
      </c>
      <c r="F227" s="8" t="str">
        <f t="shared" si="4"/>
        <v xml:space="preserve">26.2          </v>
      </c>
    </row>
    <row r="228" spans="2:6" outlineLevel="1" x14ac:dyDescent="0.35">
      <c r="B228" s="8" t="str">
        <f t="shared" si="1"/>
        <v xml:space="preserve">4490          </v>
      </c>
      <c r="C228" s="8" t="str">
        <f t="shared" si="2"/>
        <v xml:space="preserve">4490          </v>
      </c>
      <c r="E228" s="8" t="str">
        <f t="shared" si="3"/>
        <v xml:space="preserve">338          </v>
      </c>
      <c r="F228" s="8" t="str">
        <f t="shared" si="4"/>
        <v xml:space="preserve">26.9          </v>
      </c>
    </row>
    <row r="229" spans="2:6" outlineLevel="1" x14ac:dyDescent="0.35">
      <c r="B229" s="8" t="str">
        <f t="shared" si="1"/>
        <v xml:space="preserve">4990          </v>
      </c>
      <c r="C229" s="8" t="str">
        <f t="shared" si="2"/>
        <v xml:space="preserve">4990          </v>
      </c>
      <c r="E229" s="8" t="str">
        <f t="shared" si="3"/>
        <v xml:space="preserve">480          </v>
      </c>
      <c r="F229" s="8" t="str">
        <f t="shared" si="4"/>
        <v xml:space="preserve">27.6          </v>
      </c>
    </row>
    <row r="230" spans="2:6" outlineLevel="1" x14ac:dyDescent="0.35">
      <c r="B230" s="8" t="str">
        <f t="shared" si="1"/>
        <v xml:space="preserve">5490          </v>
      </c>
      <c r="C230" s="8" t="str">
        <f t="shared" si="2"/>
        <v xml:space="preserve">5490          </v>
      </c>
      <c r="E230" s="8" t="str">
        <f t="shared" si="3"/>
        <v xml:space="preserve">622          </v>
      </c>
      <c r="F230" s="8" t="str">
        <f t="shared" si="4"/>
        <v xml:space="preserve">28.3          </v>
      </c>
    </row>
    <row r="231" spans="2:6" outlineLevel="1" x14ac:dyDescent="0.35">
      <c r="B231" s="8" t="str">
        <f t="shared" si="1"/>
        <v xml:space="preserve">5990          </v>
      </c>
      <c r="C231" s="8" t="str">
        <f t="shared" si="2"/>
        <v xml:space="preserve">5990          </v>
      </c>
      <c r="E231" s="8" t="str">
        <f t="shared" si="3"/>
        <v xml:space="preserve">764          </v>
      </c>
      <c r="F231" s="8" t="str">
        <f t="shared" si="4"/>
        <v xml:space="preserve">29          </v>
      </c>
    </row>
    <row r="232" spans="2:6" outlineLevel="1" x14ac:dyDescent="0.35">
      <c r="B232" s="8" t="str">
        <f t="shared" si="1"/>
        <v xml:space="preserve">6490          </v>
      </c>
      <c r="C232" s="8" t="str">
        <f t="shared" si="2"/>
        <v xml:space="preserve">6490          </v>
      </c>
      <c r="E232" s="8" t="str">
        <f t="shared" si="3"/>
        <v xml:space="preserve">906          </v>
      </c>
      <c r="F232" s="8" t="str">
        <f t="shared" si="4"/>
        <v xml:space="preserve">29.7          </v>
      </c>
    </row>
    <row r="233" spans="2:6" outlineLevel="1" x14ac:dyDescent="0.35">
      <c r="B233" s="8" t="str">
        <f t="shared" si="1"/>
        <v xml:space="preserve">6990          </v>
      </c>
      <c r="C233" s="8" t="str">
        <f t="shared" si="2"/>
        <v xml:space="preserve">6990          </v>
      </c>
      <c r="E233" s="8" t="str">
        <f t="shared" si="3"/>
        <v xml:space="preserve">1048          </v>
      </c>
      <c r="F233" s="8" t="str">
        <f t="shared" si="4"/>
        <v xml:space="preserve">30.4          </v>
      </c>
    </row>
    <row r="234" spans="2:6" outlineLevel="1" x14ac:dyDescent="0.35">
      <c r="B234" s="8" t="str">
        <f t="shared" si="1"/>
        <v xml:space="preserve">7490          </v>
      </c>
      <c r="C234" s="8" t="str">
        <f t="shared" si="2"/>
        <v xml:space="preserve">7490          </v>
      </c>
      <c r="E234" s="8" t="str">
        <f t="shared" si="3"/>
        <v xml:space="preserve">1190          </v>
      </c>
      <c r="F234" s="8" t="str">
        <f t="shared" si="4"/>
        <v xml:space="preserve">31.1          </v>
      </c>
    </row>
    <row r="235" spans="2:6" outlineLevel="1" x14ac:dyDescent="0.35">
      <c r="B235" s="8" t="str">
        <f t="shared" si="1"/>
        <v xml:space="preserve">7990          </v>
      </c>
      <c r="C235" s="8" t="str">
        <f t="shared" si="2"/>
        <v xml:space="preserve">7990          </v>
      </c>
      <c r="E235" s="8" t="str">
        <f t="shared" si="3"/>
        <v xml:space="preserve">1332          </v>
      </c>
      <c r="F235" s="8" t="str">
        <f t="shared" si="4"/>
        <v xml:space="preserve">31.8          </v>
      </c>
    </row>
    <row r="236" spans="2:6" outlineLevel="1" x14ac:dyDescent="0.35">
      <c r="B236" s="8" t="str">
        <f t="shared" si="1"/>
        <v xml:space="preserve">8490          </v>
      </c>
      <c r="C236" s="8" t="str">
        <f t="shared" si="2"/>
        <v xml:space="preserve">8490          </v>
      </c>
      <c r="E236" s="8" t="str">
        <f t="shared" si="3"/>
        <v xml:space="preserve">1474          </v>
      </c>
      <c r="F236" s="8" t="str">
        <f t="shared" si="4"/>
        <v xml:space="preserve">32.5          </v>
      </c>
    </row>
    <row r="237" spans="2:6" outlineLevel="1" x14ac:dyDescent="0.35">
      <c r="B237" s="8" t="str">
        <f t="shared" si="1"/>
        <v xml:space="preserve">8990          </v>
      </c>
      <c r="C237" s="8" t="str">
        <f t="shared" si="2"/>
        <v xml:space="preserve">8990          </v>
      </c>
      <c r="E237" s="8" t="str">
        <f t="shared" si="3"/>
        <v xml:space="preserve">1616          </v>
      </c>
      <c r="F237" s="8" t="str">
        <f t="shared" si="4"/>
        <v xml:space="preserve">33.2          </v>
      </c>
    </row>
    <row r="238" spans="2:6" outlineLevel="1" x14ac:dyDescent="0.35">
      <c r="B238" s="8" t="str">
        <f t="shared" si="1"/>
        <v xml:space="preserve">9490          </v>
      </c>
      <c r="C238" s="8" t="str">
        <f t="shared" si="2"/>
        <v xml:space="preserve">9490          </v>
      </c>
      <c r="E238" s="8" t="str">
        <f t="shared" si="3"/>
        <v xml:space="preserve">1758          </v>
      </c>
      <c r="F238" s="8" t="str">
        <f t="shared" si="4"/>
        <v xml:space="preserve">33.9          </v>
      </c>
    </row>
    <row r="239" spans="2:6" outlineLevel="1" x14ac:dyDescent="0.35">
      <c r="B239" s="8" t="str">
        <f t="shared" si="1"/>
        <v xml:space="preserve">9990          </v>
      </c>
      <c r="C239" s="8" t="str">
        <f t="shared" si="2"/>
        <v xml:space="preserve">9990          </v>
      </c>
      <c r="E239" s="8" t="str">
        <f t="shared" si="3"/>
        <v xml:space="preserve">1900          </v>
      </c>
      <c r="F239" s="8" t="str">
        <f t="shared" si="4"/>
        <v xml:space="preserve">34.6          </v>
      </c>
    </row>
    <row r="240" spans="2:6" outlineLevel="1" x14ac:dyDescent="0.35">
      <c r="B240" s="8" t="str">
        <f t="shared" si="1"/>
        <v xml:space="preserve">10490          </v>
      </c>
      <c r="C240" s="8" t="str">
        <f t="shared" si="2"/>
        <v xml:space="preserve">10490          </v>
      </c>
      <c r="E240" s="8" t="str">
        <f t="shared" si="3"/>
        <v xml:space="preserve">2042          </v>
      </c>
      <c r="F240" s="8" t="str">
        <f t="shared" si="4"/>
        <v xml:space="preserve">35.3          </v>
      </c>
    </row>
    <row r="241" spans="2:6" outlineLevel="1" x14ac:dyDescent="0.35">
      <c r="B241" s="8" t="str">
        <f t="shared" si="1"/>
        <v xml:space="preserve">10990          </v>
      </c>
      <c r="C241" s="8" t="str">
        <f t="shared" si="2"/>
        <v xml:space="preserve">10990          </v>
      </c>
      <c r="E241" s="8" t="str">
        <f t="shared" si="3"/>
        <v xml:space="preserve">2184          </v>
      </c>
      <c r="F241" s="8" t="str">
        <f t="shared" si="4"/>
        <v xml:space="preserve">36          </v>
      </c>
    </row>
    <row r="242" spans="2:6" outlineLevel="1" x14ac:dyDescent="0.35">
      <c r="B242" s="8" t="str">
        <f t="shared" si="1"/>
        <v xml:space="preserve">11490          </v>
      </c>
      <c r="C242" s="8" t="str">
        <f t="shared" si="2"/>
        <v xml:space="preserve">11490          </v>
      </c>
      <c r="E242" s="8" t="str">
        <f t="shared" si="3"/>
        <v xml:space="preserve">2326          </v>
      </c>
      <c r="F242" s="8" t="str">
        <f t="shared" si="4"/>
        <v xml:space="preserve">36.7          </v>
      </c>
    </row>
    <row r="243" spans="2:6" outlineLevel="1" x14ac:dyDescent="0.35">
      <c r="B243" s="8" t="str">
        <f t="shared" si="1"/>
        <v xml:space="preserve">11990          </v>
      </c>
      <c r="C243" s="8" t="str">
        <f t="shared" si="2"/>
        <v xml:space="preserve">11990          </v>
      </c>
      <c r="E243" s="8" t="str">
        <f t="shared" si="3"/>
        <v xml:space="preserve">2468          </v>
      </c>
      <c r="F243" s="8" t="str">
        <f t="shared" si="4"/>
        <v xml:space="preserve">37.4          </v>
      </c>
    </row>
    <row r="244" spans="2:6" outlineLevel="1" x14ac:dyDescent="0.35">
      <c r="B244" s="8" t="str">
        <f t="shared" si="1"/>
        <v xml:space="preserve">12490          </v>
      </c>
      <c r="C244" s="8" t="str">
        <f t="shared" si="2"/>
        <v xml:space="preserve">12490          </v>
      </c>
      <c r="E244" s="8" t="str">
        <f t="shared" si="3"/>
        <v xml:space="preserve">2610          </v>
      </c>
      <c r="F244" s="8" t="str">
        <f t="shared" si="4"/>
        <v xml:space="preserve">38.1          </v>
      </c>
    </row>
    <row r="245" spans="2:6" outlineLevel="1" x14ac:dyDescent="0.35">
      <c r="B245" s="8" t="str">
        <f t="shared" si="1"/>
        <v xml:space="preserve">12990          </v>
      </c>
      <c r="C245" s="8" t="str">
        <f t="shared" si="2"/>
        <v xml:space="preserve">12990          </v>
      </c>
      <c r="E245" s="8" t="str">
        <f t="shared" si="3"/>
        <v xml:space="preserve">2752          </v>
      </c>
      <c r="F245" s="8" t="str">
        <f t="shared" si="4"/>
        <v xml:space="preserve">38.8          </v>
      </c>
    </row>
    <row r="246" spans="2:6" outlineLevel="1" x14ac:dyDescent="0.35">
      <c r="B246" s="8" t="str">
        <f t="shared" si="1"/>
        <v xml:space="preserve">13490          </v>
      </c>
      <c r="C246" s="8" t="str">
        <f t="shared" si="2"/>
        <v xml:space="preserve">13490          </v>
      </c>
      <c r="E246" s="8" t="str">
        <f t="shared" si="3"/>
        <v xml:space="preserve">2894          </v>
      </c>
      <c r="F246" s="8" t="str">
        <f t="shared" si="4"/>
        <v xml:space="preserve">39.5          </v>
      </c>
    </row>
    <row r="247" spans="2:6" outlineLevel="1" x14ac:dyDescent="0.35">
      <c r="B247" s="8" t="str">
        <f t="shared" si="1"/>
        <v xml:space="preserve">13990          </v>
      </c>
      <c r="C247" s="8" t="str">
        <f t="shared" si="2"/>
        <v xml:space="preserve">13990          </v>
      </c>
      <c r="E247" s="8" t="str">
        <f t="shared" si="3"/>
        <v xml:space="preserve">3036          </v>
      </c>
      <c r="F247" s="8" t="str">
        <f t="shared" si="4"/>
        <v xml:space="preserve">40.2          </v>
      </c>
    </row>
    <row r="248" spans="2:6" outlineLevel="1" x14ac:dyDescent="0.35">
      <c r="B248" s="8" t="str">
        <f t="shared" si="1"/>
        <v xml:space="preserve">14490          </v>
      </c>
      <c r="C248" s="8" t="str">
        <f t="shared" si="2"/>
        <v xml:space="preserve">14490          </v>
      </c>
      <c r="E248" s="8" t="str">
        <f t="shared" si="3"/>
        <v xml:space="preserve">3178          </v>
      </c>
      <c r="F248" s="8" t="str">
        <f t="shared" si="4"/>
        <v xml:space="preserve">40.9          </v>
      </c>
    </row>
    <row r="249" spans="2:6" outlineLevel="1" x14ac:dyDescent="0.35">
      <c r="B249" s="8" t="str">
        <f t="shared" si="1"/>
        <v xml:space="preserve">14990          </v>
      </c>
      <c r="C249" s="8" t="str">
        <f t="shared" si="2"/>
        <v xml:space="preserve">14990          </v>
      </c>
      <c r="E249" s="8" t="str">
        <f t="shared" si="3"/>
        <v xml:space="preserve">3320          </v>
      </c>
      <c r="F249" s="8" t="str">
        <f t="shared" si="4"/>
        <v xml:space="preserve">41.6          </v>
      </c>
    </row>
    <row r="250" spans="2:6" outlineLevel="1" x14ac:dyDescent="0.35">
      <c r="B250" s="8" t="str">
        <f t="shared" si="1"/>
        <v xml:space="preserve">15490          </v>
      </c>
      <c r="C250" s="8" t="str">
        <f t="shared" si="2"/>
        <v xml:space="preserve">15490          </v>
      </c>
      <c r="E250" s="8" t="str">
        <f t="shared" si="3"/>
        <v xml:space="preserve">3462          </v>
      </c>
      <c r="F250" s="8" t="str">
        <f t="shared" si="4"/>
        <v xml:space="preserve">42.3          </v>
      </c>
    </row>
    <row r="251" spans="2:6" outlineLevel="1" x14ac:dyDescent="0.35">
      <c r="B251" s="8" t="str">
        <f t="shared" ref="B251:B282" si="5">IF($B$4, $B46, $B45 / $B$10 &amp; REPT( " ", $B$7 ))</f>
        <v xml:space="preserve">15990          </v>
      </c>
      <c r="C251" s="8" t="str">
        <f t="shared" ref="C251:C282" si="6">IF($C$4, $C46, $C45 / $C$10 &amp; REPT( " ", $C$7 ))</f>
        <v xml:space="preserve">15990          </v>
      </c>
      <c r="E251" s="8" t="str">
        <f t="shared" ref="E251:E282" si="7">IF($E$4, $E46, $E45 / $E$10 &amp; REPT( " ", $E$7 ))</f>
        <v xml:space="preserve">3604          </v>
      </c>
      <c r="F251" s="8" t="str">
        <f t="shared" ref="F251:F282" si="8">IF($F$4, $F46, $F45 / $F$10 &amp; REPT( " ", $F$7 ))</f>
        <v xml:space="preserve">43          </v>
      </c>
    </row>
    <row r="252" spans="2:6" outlineLevel="1" x14ac:dyDescent="0.35">
      <c r="B252" s="8" t="str">
        <f t="shared" si="5"/>
        <v xml:space="preserve">16490          </v>
      </c>
      <c r="C252" s="8" t="str">
        <f t="shared" si="6"/>
        <v xml:space="preserve">16490          </v>
      </c>
      <c r="E252" s="8" t="str">
        <f t="shared" si="7"/>
        <v xml:space="preserve">3746          </v>
      </c>
      <c r="F252" s="8" t="str">
        <f t="shared" si="8"/>
        <v xml:space="preserve">43.7          </v>
      </c>
    </row>
    <row r="253" spans="2:6" outlineLevel="1" x14ac:dyDescent="0.35">
      <c r="B253" s="8" t="str">
        <f t="shared" si="5"/>
        <v xml:space="preserve">16990          </v>
      </c>
      <c r="C253" s="8" t="str">
        <f t="shared" si="6"/>
        <v xml:space="preserve">16990          </v>
      </c>
      <c r="E253" s="8" t="str">
        <f t="shared" si="7"/>
        <v xml:space="preserve">3888          </v>
      </c>
      <c r="F253" s="8" t="str">
        <f t="shared" si="8"/>
        <v xml:space="preserve">44.4          </v>
      </c>
    </row>
    <row r="254" spans="2:6" outlineLevel="1" x14ac:dyDescent="0.35">
      <c r="B254" s="8" t="str">
        <f t="shared" si="5"/>
        <v xml:space="preserve">17490          </v>
      </c>
      <c r="C254" s="8" t="str">
        <f t="shared" si="6"/>
        <v xml:space="preserve">17490          </v>
      </c>
      <c r="E254" s="8" t="str">
        <f t="shared" si="7"/>
        <v xml:space="preserve">4030          </v>
      </c>
      <c r="F254" s="8" t="str">
        <f t="shared" si="8"/>
        <v xml:space="preserve">45.1          </v>
      </c>
    </row>
    <row r="255" spans="2:6" outlineLevel="1" x14ac:dyDescent="0.35">
      <c r="B255" s="8" t="str">
        <f t="shared" si="5"/>
        <v xml:space="preserve">17990          </v>
      </c>
      <c r="C255" s="8" t="str">
        <f t="shared" si="6"/>
        <v xml:space="preserve">17990          </v>
      </c>
      <c r="E255" s="8" t="str">
        <f t="shared" si="7"/>
        <v xml:space="preserve">4172          </v>
      </c>
      <c r="F255" s="8" t="str">
        <f t="shared" si="8"/>
        <v xml:space="preserve">45.8          </v>
      </c>
    </row>
    <row r="256" spans="2:6" outlineLevel="1" x14ac:dyDescent="0.35">
      <c r="B256" s="8" t="str">
        <f t="shared" si="5"/>
        <v xml:space="preserve">18490          </v>
      </c>
      <c r="C256" s="8" t="str">
        <f t="shared" si="6"/>
        <v xml:space="preserve">18490          </v>
      </c>
      <c r="E256" s="8" t="str">
        <f t="shared" si="7"/>
        <v xml:space="preserve">4314          </v>
      </c>
      <c r="F256" s="8" t="str">
        <f t="shared" si="8"/>
        <v xml:space="preserve">46.5          </v>
      </c>
    </row>
    <row r="257" spans="2:6" outlineLevel="1" x14ac:dyDescent="0.35">
      <c r="B257" s="8" t="str">
        <f t="shared" si="5"/>
        <v xml:space="preserve">18990          </v>
      </c>
      <c r="C257" s="8" t="str">
        <f t="shared" si="6"/>
        <v xml:space="preserve">18990          </v>
      </c>
      <c r="E257" s="8" t="str">
        <f t="shared" si="7"/>
        <v xml:space="preserve">4456          </v>
      </c>
      <c r="F257" s="8" t="str">
        <f t="shared" si="8"/>
        <v xml:space="preserve">47.2          </v>
      </c>
    </row>
    <row r="258" spans="2:6" outlineLevel="1" x14ac:dyDescent="0.35">
      <c r="B258" s="8" t="str">
        <f t="shared" si="5"/>
        <v xml:space="preserve">19490          </v>
      </c>
      <c r="C258" s="8" t="str">
        <f t="shared" si="6"/>
        <v xml:space="preserve">19490          </v>
      </c>
      <c r="E258" s="8" t="str">
        <f t="shared" si="7"/>
        <v xml:space="preserve">4598          </v>
      </c>
      <c r="F258" s="8" t="str">
        <f t="shared" si="8"/>
        <v xml:space="preserve">47.9          </v>
      </c>
    </row>
    <row r="259" spans="2:6" outlineLevel="1" x14ac:dyDescent="0.35">
      <c r="B259" s="8" t="str">
        <f t="shared" si="5"/>
        <v xml:space="preserve">19990          </v>
      </c>
      <c r="C259" s="8" t="str">
        <f t="shared" si="6"/>
        <v xml:space="preserve">19990          </v>
      </c>
      <c r="E259" s="8" t="str">
        <f t="shared" si="7"/>
        <v xml:space="preserve">4740          </v>
      </c>
      <c r="F259" s="8" t="str">
        <f t="shared" si="8"/>
        <v xml:space="preserve">48.6          </v>
      </c>
    </row>
    <row r="260" spans="2:6" outlineLevel="1" x14ac:dyDescent="0.35">
      <c r="B260" s="8" t="str">
        <f t="shared" si="5"/>
        <v xml:space="preserve">20490          </v>
      </c>
      <c r="C260" s="8" t="str">
        <f t="shared" si="6"/>
        <v xml:space="preserve">20490          </v>
      </c>
      <c r="E260" s="8" t="str">
        <f t="shared" si="7"/>
        <v xml:space="preserve">4882          </v>
      </c>
      <c r="F260" s="8" t="str">
        <f t="shared" si="8"/>
        <v xml:space="preserve">49.3          </v>
      </c>
    </row>
    <row r="261" spans="2:6" outlineLevel="1" x14ac:dyDescent="0.35">
      <c r="B261" s="8" t="str">
        <f t="shared" si="5"/>
        <v xml:space="preserve">20990          </v>
      </c>
      <c r="C261" s="8" t="str">
        <f t="shared" si="6"/>
        <v xml:space="preserve">20990          </v>
      </c>
      <c r="E261" s="8" t="str">
        <f t="shared" si="7"/>
        <v xml:space="preserve">5024          </v>
      </c>
      <c r="F261" s="8" t="str">
        <f t="shared" si="8"/>
        <v xml:space="preserve">50          </v>
      </c>
    </row>
    <row r="262" spans="2:6" outlineLevel="1" x14ac:dyDescent="0.35">
      <c r="B262" s="8" t="str">
        <f t="shared" si="5"/>
        <v xml:space="preserve">21490          </v>
      </c>
      <c r="C262" s="8" t="str">
        <f t="shared" si="6"/>
        <v xml:space="preserve">21490          </v>
      </c>
      <c r="E262" s="8" t="str">
        <f t="shared" si="7"/>
        <v xml:space="preserve">5166          </v>
      </c>
      <c r="F262" s="8" t="str">
        <f t="shared" si="8"/>
        <v xml:space="preserve">50.7          </v>
      </c>
    </row>
    <row r="263" spans="2:6" outlineLevel="1" x14ac:dyDescent="0.35">
      <c r="B263" s="8" t="str">
        <f t="shared" si="5"/>
        <v xml:space="preserve">21990          </v>
      </c>
      <c r="C263" s="8" t="str">
        <f t="shared" si="6"/>
        <v xml:space="preserve">21990          </v>
      </c>
      <c r="E263" s="8" t="str">
        <f t="shared" si="7"/>
        <v xml:space="preserve">5308          </v>
      </c>
      <c r="F263" s="8" t="str">
        <f t="shared" si="8"/>
        <v xml:space="preserve">51.4          </v>
      </c>
    </row>
    <row r="264" spans="2:6" outlineLevel="1" x14ac:dyDescent="0.35">
      <c r="B264" s="8" t="str">
        <f t="shared" si="5"/>
        <v xml:space="preserve">22490          </v>
      </c>
      <c r="C264" s="8" t="str">
        <f t="shared" si="6"/>
        <v xml:space="preserve">22490          </v>
      </c>
      <c r="E264" s="8" t="str">
        <f t="shared" si="7"/>
        <v xml:space="preserve">5450          </v>
      </c>
      <c r="F264" s="8" t="str">
        <f t="shared" si="8"/>
        <v xml:space="preserve">52.1          </v>
      </c>
    </row>
    <row r="265" spans="2:6" outlineLevel="1" x14ac:dyDescent="0.35">
      <c r="B265" s="8" t="str">
        <f t="shared" si="5"/>
        <v xml:space="preserve">22990          </v>
      </c>
      <c r="C265" s="8" t="str">
        <f t="shared" si="6"/>
        <v xml:space="preserve">22990          </v>
      </c>
      <c r="E265" s="8" t="str">
        <f t="shared" si="7"/>
        <v xml:space="preserve">5592          </v>
      </c>
      <c r="F265" s="8" t="str">
        <f t="shared" si="8"/>
        <v xml:space="preserve">52.8          </v>
      </c>
    </row>
    <row r="266" spans="2:6" outlineLevel="1" x14ac:dyDescent="0.35">
      <c r="B266" s="8" t="str">
        <f t="shared" si="5"/>
        <v xml:space="preserve">23490          </v>
      </c>
      <c r="C266" s="8" t="str">
        <f t="shared" si="6"/>
        <v xml:space="preserve">23490          </v>
      </c>
      <c r="E266" s="8" t="str">
        <f t="shared" si="7"/>
        <v xml:space="preserve">5734          </v>
      </c>
      <c r="F266" s="8" t="str">
        <f t="shared" si="8"/>
        <v xml:space="preserve">53.5          </v>
      </c>
    </row>
    <row r="267" spans="2:6" outlineLevel="1" x14ac:dyDescent="0.35">
      <c r="B267" s="8" t="str">
        <f t="shared" si="5"/>
        <v xml:space="preserve">23990          </v>
      </c>
      <c r="C267" s="8" t="str">
        <f t="shared" si="6"/>
        <v xml:space="preserve">23990          </v>
      </c>
      <c r="E267" s="8" t="str">
        <f t="shared" si="7"/>
        <v xml:space="preserve">5876          </v>
      </c>
      <c r="F267" s="8" t="str">
        <f t="shared" si="8"/>
        <v xml:space="preserve">54.2          </v>
      </c>
    </row>
    <row r="268" spans="2:6" outlineLevel="1" x14ac:dyDescent="0.35">
      <c r="B268" s="8" t="str">
        <f t="shared" si="5"/>
        <v xml:space="preserve">24490          </v>
      </c>
      <c r="C268" s="8" t="str">
        <f t="shared" si="6"/>
        <v xml:space="preserve">24490          </v>
      </c>
      <c r="E268" s="8" t="str">
        <f t="shared" si="7"/>
        <v xml:space="preserve">6018          </v>
      </c>
      <c r="F268" s="8" t="str">
        <f t="shared" si="8"/>
        <v xml:space="preserve">54.9          </v>
      </c>
    </row>
    <row r="269" spans="2:6" outlineLevel="1" x14ac:dyDescent="0.35">
      <c r="B269" s="8" t="str">
        <f t="shared" si="5"/>
        <v xml:space="preserve">24990          </v>
      </c>
      <c r="C269" s="8" t="str">
        <f t="shared" si="6"/>
        <v xml:space="preserve">24990          </v>
      </c>
      <c r="E269" s="8" t="str">
        <f t="shared" si="7"/>
        <v xml:space="preserve">6160          </v>
      </c>
      <c r="F269" s="8" t="str">
        <f t="shared" si="8"/>
        <v xml:space="preserve">55.6          </v>
      </c>
    </row>
    <row r="270" spans="2:6" outlineLevel="1" x14ac:dyDescent="0.35">
      <c r="B270" s="8" t="str">
        <f t="shared" si="5"/>
        <v xml:space="preserve">25490          </v>
      </c>
      <c r="C270" s="8" t="str">
        <f t="shared" si="6"/>
        <v xml:space="preserve">25490          </v>
      </c>
      <c r="E270" s="8" t="str">
        <f t="shared" si="7"/>
        <v xml:space="preserve">6302          </v>
      </c>
      <c r="F270" s="8" t="str">
        <f t="shared" si="8"/>
        <v xml:space="preserve">56.3          </v>
      </c>
    </row>
    <row r="271" spans="2:6" outlineLevel="1" x14ac:dyDescent="0.35">
      <c r="B271" s="8" t="str">
        <f t="shared" si="5"/>
        <v xml:space="preserve">25990          </v>
      </c>
      <c r="C271" s="8" t="str">
        <f t="shared" si="6"/>
        <v xml:space="preserve">25990          </v>
      </c>
      <c r="E271" s="8" t="str">
        <f t="shared" si="7"/>
        <v xml:space="preserve">6444          </v>
      </c>
      <c r="F271" s="8" t="str">
        <f t="shared" si="8"/>
        <v xml:space="preserve">57          </v>
      </c>
    </row>
    <row r="272" spans="2:6" outlineLevel="1" x14ac:dyDescent="0.35">
      <c r="B272" s="8" t="str">
        <f t="shared" si="5"/>
        <v xml:space="preserve">26490          </v>
      </c>
      <c r="C272" s="8" t="str">
        <f t="shared" si="6"/>
        <v xml:space="preserve">26490          </v>
      </c>
      <c r="E272" s="8" t="str">
        <f t="shared" si="7"/>
        <v xml:space="preserve">6586          </v>
      </c>
      <c r="F272" s="8" t="str">
        <f t="shared" si="8"/>
        <v xml:space="preserve">57.7          </v>
      </c>
    </row>
    <row r="273" spans="2:6" outlineLevel="1" x14ac:dyDescent="0.35">
      <c r="B273" s="8" t="str">
        <f t="shared" si="5"/>
        <v xml:space="preserve">26990          </v>
      </c>
      <c r="C273" s="8" t="str">
        <f t="shared" si="6"/>
        <v xml:space="preserve">26990          </v>
      </c>
      <c r="E273" s="8" t="str">
        <f t="shared" si="7"/>
        <v xml:space="preserve">6728          </v>
      </c>
      <c r="F273" s="8" t="str">
        <f t="shared" si="8"/>
        <v xml:space="preserve">58.4          </v>
      </c>
    </row>
    <row r="274" spans="2:6" outlineLevel="1" x14ac:dyDescent="0.35">
      <c r="B274" s="8" t="str">
        <f t="shared" si="5"/>
        <v xml:space="preserve">27490          </v>
      </c>
      <c r="C274" s="8" t="str">
        <f t="shared" si="6"/>
        <v xml:space="preserve">27490          </v>
      </c>
      <c r="E274" s="8" t="str">
        <f t="shared" si="7"/>
        <v xml:space="preserve">6870          </v>
      </c>
      <c r="F274" s="8" t="str">
        <f t="shared" si="8"/>
        <v xml:space="preserve">59.1          </v>
      </c>
    </row>
    <row r="275" spans="2:6" outlineLevel="1" x14ac:dyDescent="0.35">
      <c r="B275" s="8" t="str">
        <f t="shared" si="5"/>
        <v xml:space="preserve">27990          </v>
      </c>
      <c r="C275" s="8" t="str">
        <f t="shared" si="6"/>
        <v xml:space="preserve">27990          </v>
      </c>
      <c r="E275" s="8" t="str">
        <f t="shared" si="7"/>
        <v xml:space="preserve">7012          </v>
      </c>
      <c r="F275" s="8" t="str">
        <f t="shared" si="8"/>
        <v xml:space="preserve">59.8          </v>
      </c>
    </row>
    <row r="276" spans="2:6" outlineLevel="1" x14ac:dyDescent="0.35">
      <c r="B276" s="8" t="str">
        <f t="shared" si="5"/>
        <v xml:space="preserve">28490          </v>
      </c>
      <c r="C276" s="8" t="str">
        <f t="shared" si="6"/>
        <v xml:space="preserve">28490          </v>
      </c>
      <c r="E276" s="8" t="str">
        <f t="shared" si="7"/>
        <v xml:space="preserve">7154          </v>
      </c>
      <c r="F276" s="8" t="str">
        <f t="shared" si="8"/>
        <v xml:space="preserve">60.5          </v>
      </c>
    </row>
    <row r="277" spans="2:6" outlineLevel="1" x14ac:dyDescent="0.35">
      <c r="B277" s="8" t="str">
        <f t="shared" si="5"/>
        <v xml:space="preserve">28990          </v>
      </c>
      <c r="C277" s="8" t="str">
        <f t="shared" si="6"/>
        <v xml:space="preserve">28990          </v>
      </c>
      <c r="E277" s="8" t="str">
        <f t="shared" si="7"/>
        <v xml:space="preserve">7296          </v>
      </c>
      <c r="F277" s="8" t="str">
        <f t="shared" si="8"/>
        <v xml:space="preserve">61.2          </v>
      </c>
    </row>
    <row r="278" spans="2:6" outlineLevel="1" x14ac:dyDescent="0.35">
      <c r="B278" s="8" t="str">
        <f t="shared" si="5"/>
        <v xml:space="preserve">29490          </v>
      </c>
      <c r="C278" s="8" t="str">
        <f t="shared" si="6"/>
        <v xml:space="preserve">29490          </v>
      </c>
      <c r="E278" s="8" t="str">
        <f t="shared" si="7"/>
        <v xml:space="preserve">7438          </v>
      </c>
      <c r="F278" s="8" t="str">
        <f t="shared" si="8"/>
        <v xml:space="preserve">61.9          </v>
      </c>
    </row>
    <row r="279" spans="2:6" outlineLevel="1" x14ac:dyDescent="0.35">
      <c r="B279" s="8" t="str">
        <f t="shared" si="5"/>
        <v xml:space="preserve">29990          </v>
      </c>
      <c r="C279" s="8" t="str">
        <f t="shared" si="6"/>
        <v xml:space="preserve">29990          </v>
      </c>
      <c r="E279" s="8" t="str">
        <f t="shared" si="7"/>
        <v xml:space="preserve">7580          </v>
      </c>
      <c r="F279" s="8" t="str">
        <f t="shared" si="8"/>
        <v xml:space="preserve">62.6          </v>
      </c>
    </row>
    <row r="280" spans="2:6" outlineLevel="1" x14ac:dyDescent="0.35">
      <c r="B280" s="8" t="str">
        <f t="shared" si="5"/>
        <v xml:space="preserve">30490          </v>
      </c>
      <c r="C280" s="8" t="str">
        <f t="shared" si="6"/>
        <v xml:space="preserve">30490          </v>
      </c>
      <c r="E280" s="8" t="str">
        <f t="shared" si="7"/>
        <v xml:space="preserve">7722          </v>
      </c>
      <c r="F280" s="8" t="str">
        <f t="shared" si="8"/>
        <v xml:space="preserve">63.3          </v>
      </c>
    </row>
    <row r="281" spans="2:6" outlineLevel="1" x14ac:dyDescent="0.35">
      <c r="B281" s="8" t="str">
        <f t="shared" si="5"/>
        <v xml:space="preserve">30990          </v>
      </c>
      <c r="C281" s="8" t="str">
        <f t="shared" si="6"/>
        <v xml:space="preserve">30990          </v>
      </c>
      <c r="E281" s="8" t="str">
        <f t="shared" si="7"/>
        <v xml:space="preserve">7864          </v>
      </c>
      <c r="F281" s="8" t="str">
        <f t="shared" si="8"/>
        <v xml:space="preserve">64          </v>
      </c>
    </row>
    <row r="282" spans="2:6" outlineLevel="1" x14ac:dyDescent="0.35">
      <c r="B282" s="8" t="str">
        <f t="shared" si="5"/>
        <v xml:space="preserve">31490          </v>
      </c>
      <c r="C282" s="8" t="str">
        <f t="shared" si="6"/>
        <v xml:space="preserve">31490          </v>
      </c>
      <c r="E282" s="8" t="str">
        <f t="shared" si="7"/>
        <v xml:space="preserve">8006          </v>
      </c>
      <c r="F282" s="8" t="str">
        <f t="shared" si="8"/>
        <v xml:space="preserve">64.7          </v>
      </c>
    </row>
    <row r="283" spans="2:6" outlineLevel="1" x14ac:dyDescent="0.35">
      <c r="B283" s="8" t="str">
        <f t="shared" ref="B283:B314" si="9">IF($B$4, $B78, $B77 / $B$10 &amp; REPT( " ", $B$7 ))</f>
        <v xml:space="preserve">31990          </v>
      </c>
      <c r="C283" s="8" t="str">
        <f t="shared" ref="C283:C314" si="10">IF($C$4, $C78, $C77 / $C$10 &amp; REPT( " ", $C$7 ))</f>
        <v xml:space="preserve">31990          </v>
      </c>
      <c r="E283" s="8" t="str">
        <f t="shared" ref="E283:E314" si="11">IF($E$4, $E78, $E77 / $E$10 &amp; REPT( " ", $E$7 ))</f>
        <v xml:space="preserve">8148          </v>
      </c>
      <c r="F283" s="8" t="str">
        <f t="shared" ref="F283:F314" si="12">IF($F$4, $F78, $F77 / $F$10 &amp; REPT( " ", $F$7 ))</f>
        <v xml:space="preserve">65.4          </v>
      </c>
    </row>
    <row r="284" spans="2:6" outlineLevel="1" x14ac:dyDescent="0.35">
      <c r="B284" s="8" t="str">
        <f t="shared" si="9"/>
        <v xml:space="preserve">32490          </v>
      </c>
      <c r="C284" s="8" t="str">
        <f t="shared" si="10"/>
        <v xml:space="preserve">32490          </v>
      </c>
      <c r="E284" s="8" t="str">
        <f t="shared" si="11"/>
        <v xml:space="preserve">8290          </v>
      </c>
      <c r="F284" s="8" t="str">
        <f t="shared" si="12"/>
        <v xml:space="preserve">66.1          </v>
      </c>
    </row>
    <row r="285" spans="2:6" outlineLevel="1" x14ac:dyDescent="0.35">
      <c r="B285" s="8" t="str">
        <f t="shared" si="9"/>
        <v xml:space="preserve">32990          </v>
      </c>
      <c r="C285" s="8" t="str">
        <f t="shared" si="10"/>
        <v xml:space="preserve">32990          </v>
      </c>
      <c r="E285" s="8" t="str">
        <f t="shared" si="11"/>
        <v xml:space="preserve">8432          </v>
      </c>
      <c r="F285" s="8" t="str">
        <f t="shared" si="12"/>
        <v xml:space="preserve">66.8          </v>
      </c>
    </row>
    <row r="286" spans="2:6" outlineLevel="1" x14ac:dyDescent="0.35">
      <c r="B286" s="8" t="str">
        <f t="shared" si="9"/>
        <v xml:space="preserve">33490          </v>
      </c>
      <c r="C286" s="8" t="str">
        <f t="shared" si="10"/>
        <v xml:space="preserve">33490          </v>
      </c>
      <c r="E286" s="8" t="str">
        <f t="shared" si="11"/>
        <v xml:space="preserve">8574          </v>
      </c>
      <c r="F286" s="8" t="str">
        <f t="shared" si="12"/>
        <v xml:space="preserve">67.5          </v>
      </c>
    </row>
    <row r="287" spans="2:6" outlineLevel="1" x14ac:dyDescent="0.35">
      <c r="B287" s="8" t="str">
        <f t="shared" si="9"/>
        <v xml:space="preserve">33990          </v>
      </c>
      <c r="C287" s="8" t="str">
        <f t="shared" si="10"/>
        <v xml:space="preserve">33990          </v>
      </c>
      <c r="E287" s="8" t="str">
        <f t="shared" si="11"/>
        <v xml:space="preserve">8716          </v>
      </c>
      <c r="F287" s="8" t="str">
        <f t="shared" si="12"/>
        <v xml:space="preserve">68.2          </v>
      </c>
    </row>
    <row r="288" spans="2:6" outlineLevel="1" x14ac:dyDescent="0.35">
      <c r="B288" s="8" t="str">
        <f t="shared" si="9"/>
        <v xml:space="preserve">34490          </v>
      </c>
      <c r="C288" s="8" t="str">
        <f t="shared" si="10"/>
        <v xml:space="preserve">34490          </v>
      </c>
      <c r="E288" s="8" t="str">
        <f t="shared" si="11"/>
        <v xml:space="preserve">8858          </v>
      </c>
      <c r="F288" s="8" t="str">
        <f t="shared" si="12"/>
        <v xml:space="preserve">68.9          </v>
      </c>
    </row>
    <row r="289" spans="2:6" outlineLevel="1" x14ac:dyDescent="0.35">
      <c r="B289" s="8" t="str">
        <f t="shared" si="9"/>
        <v xml:space="preserve">34990          </v>
      </c>
      <c r="C289" s="8" t="str">
        <f t="shared" si="10"/>
        <v xml:space="preserve">34990          </v>
      </c>
      <c r="E289" s="8" t="str">
        <f t="shared" si="11"/>
        <v xml:space="preserve">9000          </v>
      </c>
      <c r="F289" s="8" t="str">
        <f t="shared" si="12"/>
        <v xml:space="preserve">69.6          </v>
      </c>
    </row>
    <row r="290" spans="2:6" outlineLevel="1" x14ac:dyDescent="0.35">
      <c r="B290" s="8" t="str">
        <f t="shared" si="9"/>
        <v xml:space="preserve">35490          </v>
      </c>
      <c r="C290" s="8" t="str">
        <f t="shared" si="10"/>
        <v xml:space="preserve">35490          </v>
      </c>
      <c r="E290" s="8" t="str">
        <f t="shared" si="11"/>
        <v xml:space="preserve">9142          </v>
      </c>
      <c r="F290" s="8" t="str">
        <f t="shared" si="12"/>
        <v xml:space="preserve">70.3          </v>
      </c>
    </row>
    <row r="291" spans="2:6" outlineLevel="1" x14ac:dyDescent="0.35">
      <c r="B291" s="8" t="str">
        <f t="shared" si="9"/>
        <v xml:space="preserve">35990          </v>
      </c>
      <c r="C291" s="8" t="str">
        <f t="shared" si="10"/>
        <v xml:space="preserve">35990          </v>
      </c>
      <c r="E291" s="8" t="str">
        <f t="shared" si="11"/>
        <v xml:space="preserve">9284          </v>
      </c>
      <c r="F291" s="8" t="str">
        <f t="shared" si="12"/>
        <v xml:space="preserve">71          </v>
      </c>
    </row>
    <row r="292" spans="2:6" outlineLevel="1" x14ac:dyDescent="0.35">
      <c r="B292" s="8" t="str">
        <f t="shared" si="9"/>
        <v xml:space="preserve">36490          </v>
      </c>
      <c r="C292" s="8" t="str">
        <f t="shared" si="10"/>
        <v xml:space="preserve">36490          </v>
      </c>
      <c r="E292" s="8" t="str">
        <f t="shared" si="11"/>
        <v xml:space="preserve">9426          </v>
      </c>
      <c r="F292" s="8" t="str">
        <f t="shared" si="12"/>
        <v xml:space="preserve">71.7          </v>
      </c>
    </row>
    <row r="293" spans="2:6" outlineLevel="1" x14ac:dyDescent="0.35">
      <c r="B293" s="8" t="str">
        <f t="shared" si="9"/>
        <v xml:space="preserve">36990          </v>
      </c>
      <c r="C293" s="8" t="str">
        <f t="shared" si="10"/>
        <v xml:space="preserve">36990          </v>
      </c>
      <c r="E293" s="8" t="str">
        <f t="shared" si="11"/>
        <v xml:space="preserve">9568          </v>
      </c>
      <c r="F293" s="8" t="str">
        <f t="shared" si="12"/>
        <v xml:space="preserve">72.4          </v>
      </c>
    </row>
    <row r="294" spans="2:6" outlineLevel="1" x14ac:dyDescent="0.35">
      <c r="B294" s="8" t="str">
        <f t="shared" si="9"/>
        <v xml:space="preserve">37490          </v>
      </c>
      <c r="C294" s="8" t="str">
        <f t="shared" si="10"/>
        <v xml:space="preserve">37490          </v>
      </c>
      <c r="E294" s="8" t="str">
        <f t="shared" si="11"/>
        <v xml:space="preserve">9710          </v>
      </c>
      <c r="F294" s="8" t="str">
        <f t="shared" si="12"/>
        <v xml:space="preserve">73.1          </v>
      </c>
    </row>
    <row r="295" spans="2:6" outlineLevel="1" x14ac:dyDescent="0.35">
      <c r="B295" s="8" t="str">
        <f t="shared" si="9"/>
        <v xml:space="preserve">37990          </v>
      </c>
      <c r="C295" s="8" t="str">
        <f t="shared" si="10"/>
        <v xml:space="preserve">37990          </v>
      </c>
      <c r="E295" s="8" t="str">
        <f t="shared" si="11"/>
        <v xml:space="preserve">9852          </v>
      </c>
      <c r="F295" s="8" t="str">
        <f t="shared" si="12"/>
        <v xml:space="preserve">73.8          </v>
      </c>
    </row>
    <row r="296" spans="2:6" outlineLevel="1" x14ac:dyDescent="0.35">
      <c r="B296" s="8" t="str">
        <f t="shared" si="9"/>
        <v xml:space="preserve">38490          </v>
      </c>
      <c r="C296" s="8" t="str">
        <f t="shared" si="10"/>
        <v xml:space="preserve">38490          </v>
      </c>
      <c r="E296" s="8" t="str">
        <f t="shared" si="11"/>
        <v xml:space="preserve">9994          </v>
      </c>
      <c r="F296" s="8" t="str">
        <f t="shared" si="12"/>
        <v xml:space="preserve">74.5          </v>
      </c>
    </row>
    <row r="297" spans="2:6" outlineLevel="1" x14ac:dyDescent="0.35">
      <c r="B297" s="8" t="str">
        <f t="shared" si="9"/>
        <v xml:space="preserve">38990          </v>
      </c>
      <c r="C297" s="8" t="str">
        <f t="shared" si="10"/>
        <v xml:space="preserve">38990          </v>
      </c>
      <c r="E297" s="8" t="str">
        <f t="shared" si="11"/>
        <v xml:space="preserve">10136          </v>
      </c>
      <c r="F297" s="8" t="str">
        <f t="shared" si="12"/>
        <v xml:space="preserve">75.2          </v>
      </c>
    </row>
    <row r="298" spans="2:6" outlineLevel="1" x14ac:dyDescent="0.35">
      <c r="B298" s="8" t="str">
        <f t="shared" si="9"/>
        <v xml:space="preserve">39490          </v>
      </c>
      <c r="C298" s="8" t="str">
        <f t="shared" si="10"/>
        <v xml:space="preserve">39490          </v>
      </c>
      <c r="E298" s="8" t="str">
        <f t="shared" si="11"/>
        <v xml:space="preserve">10278          </v>
      </c>
      <c r="F298" s="8" t="str">
        <f t="shared" si="12"/>
        <v xml:space="preserve">75.9          </v>
      </c>
    </row>
    <row r="299" spans="2:6" outlineLevel="1" x14ac:dyDescent="0.35">
      <c r="B299" s="8" t="str">
        <f t="shared" si="9"/>
        <v xml:space="preserve">39990          </v>
      </c>
      <c r="C299" s="8" t="str">
        <f t="shared" si="10"/>
        <v xml:space="preserve">39990          </v>
      </c>
      <c r="E299" s="8" t="str">
        <f t="shared" si="11"/>
        <v xml:space="preserve">10420          </v>
      </c>
      <c r="F299" s="8" t="str">
        <f t="shared" si="12"/>
        <v xml:space="preserve">76.6          </v>
      </c>
    </row>
    <row r="300" spans="2:6" outlineLevel="1" x14ac:dyDescent="0.35">
      <c r="B300" s="8" t="str">
        <f t="shared" si="9"/>
        <v xml:space="preserve">40490          </v>
      </c>
      <c r="C300" s="8" t="str">
        <f t="shared" si="10"/>
        <v xml:space="preserve">40490          </v>
      </c>
      <c r="E300" s="8" t="str">
        <f t="shared" si="11"/>
        <v xml:space="preserve">10562          </v>
      </c>
      <c r="F300" s="8" t="str">
        <f t="shared" si="12"/>
        <v xml:space="preserve">77.3          </v>
      </c>
    </row>
    <row r="301" spans="2:6" outlineLevel="1" x14ac:dyDescent="0.35">
      <c r="B301" s="8" t="str">
        <f t="shared" si="9"/>
        <v xml:space="preserve">40990          </v>
      </c>
      <c r="C301" s="8" t="str">
        <f t="shared" si="10"/>
        <v xml:space="preserve">40990          </v>
      </c>
      <c r="E301" s="8" t="str">
        <f t="shared" si="11"/>
        <v xml:space="preserve">10704          </v>
      </c>
      <c r="F301" s="8" t="str">
        <f t="shared" si="12"/>
        <v xml:space="preserve">78          </v>
      </c>
    </row>
    <row r="302" spans="2:6" outlineLevel="1" x14ac:dyDescent="0.35">
      <c r="B302" s="8" t="str">
        <f t="shared" si="9"/>
        <v xml:space="preserve">41490          </v>
      </c>
      <c r="C302" s="8" t="str">
        <f t="shared" si="10"/>
        <v xml:space="preserve">41490          </v>
      </c>
      <c r="E302" s="8" t="str">
        <f t="shared" si="11"/>
        <v xml:space="preserve">10846          </v>
      </c>
      <c r="F302" s="8" t="str">
        <f t="shared" si="12"/>
        <v xml:space="preserve">78.7          </v>
      </c>
    </row>
    <row r="303" spans="2:6" outlineLevel="1" x14ac:dyDescent="0.35">
      <c r="B303" s="8" t="str">
        <f t="shared" si="9"/>
        <v xml:space="preserve">41990          </v>
      </c>
      <c r="C303" s="8" t="str">
        <f t="shared" si="10"/>
        <v xml:space="preserve">41990          </v>
      </c>
      <c r="E303" s="8" t="str">
        <f t="shared" si="11"/>
        <v xml:space="preserve">10988          </v>
      </c>
      <c r="F303" s="8" t="str">
        <f t="shared" si="12"/>
        <v xml:space="preserve">79.4          </v>
      </c>
    </row>
    <row r="304" spans="2:6" outlineLevel="1" x14ac:dyDescent="0.35">
      <c r="B304" s="8" t="str">
        <f t="shared" si="9"/>
        <v xml:space="preserve">42490          </v>
      </c>
      <c r="C304" s="8" t="str">
        <f t="shared" si="10"/>
        <v xml:space="preserve">42490          </v>
      </c>
      <c r="E304" s="8" t="str">
        <f t="shared" si="11"/>
        <v xml:space="preserve">11130          </v>
      </c>
      <c r="F304" s="8" t="str">
        <f t="shared" si="12"/>
        <v xml:space="preserve">80.1          </v>
      </c>
    </row>
    <row r="305" spans="2:6" outlineLevel="1" x14ac:dyDescent="0.35">
      <c r="B305" s="8" t="str">
        <f t="shared" si="9"/>
        <v xml:space="preserve">42990          </v>
      </c>
      <c r="C305" s="8" t="str">
        <f t="shared" si="10"/>
        <v xml:space="preserve">42990          </v>
      </c>
      <c r="E305" s="8" t="str">
        <f t="shared" si="11"/>
        <v xml:space="preserve">11272          </v>
      </c>
      <c r="F305" s="8" t="str">
        <f t="shared" si="12"/>
        <v xml:space="preserve">80.8          </v>
      </c>
    </row>
    <row r="306" spans="2:6" outlineLevel="1" x14ac:dyDescent="0.35">
      <c r="B306" s="8" t="str">
        <f t="shared" si="9"/>
        <v xml:space="preserve">43490          </v>
      </c>
      <c r="C306" s="8" t="str">
        <f t="shared" si="10"/>
        <v xml:space="preserve">43490          </v>
      </c>
      <c r="E306" s="8" t="str">
        <f t="shared" si="11"/>
        <v xml:space="preserve">11414          </v>
      </c>
      <c r="F306" s="8" t="str">
        <f t="shared" si="12"/>
        <v xml:space="preserve">81.5          </v>
      </c>
    </row>
    <row r="307" spans="2:6" outlineLevel="1" x14ac:dyDescent="0.35">
      <c r="B307" s="8" t="str">
        <f t="shared" si="9"/>
        <v xml:space="preserve">43990          </v>
      </c>
      <c r="C307" s="8" t="str">
        <f t="shared" si="10"/>
        <v xml:space="preserve">43990          </v>
      </c>
      <c r="E307" s="8" t="str">
        <f t="shared" si="11"/>
        <v xml:space="preserve">11556          </v>
      </c>
      <c r="F307" s="8" t="str">
        <f t="shared" si="12"/>
        <v xml:space="preserve">82.2          </v>
      </c>
    </row>
    <row r="308" spans="2:6" outlineLevel="1" x14ac:dyDescent="0.35">
      <c r="B308" s="8" t="str">
        <f t="shared" si="9"/>
        <v xml:space="preserve">44490          </v>
      </c>
      <c r="C308" s="8" t="str">
        <f t="shared" si="10"/>
        <v xml:space="preserve">44490          </v>
      </c>
      <c r="E308" s="8" t="str">
        <f t="shared" si="11"/>
        <v xml:space="preserve">11698          </v>
      </c>
      <c r="F308" s="8" t="str">
        <f t="shared" si="12"/>
        <v xml:space="preserve">82.9          </v>
      </c>
    </row>
    <row r="309" spans="2:6" outlineLevel="1" x14ac:dyDescent="0.35">
      <c r="B309" s="8" t="str">
        <f t="shared" si="9"/>
        <v xml:space="preserve">44990          </v>
      </c>
      <c r="C309" s="8" t="str">
        <f t="shared" si="10"/>
        <v xml:space="preserve">44990          </v>
      </c>
      <c r="E309" s="8" t="str">
        <f t="shared" si="11"/>
        <v xml:space="preserve">11840          </v>
      </c>
      <c r="F309" s="8" t="str">
        <f t="shared" si="12"/>
        <v xml:space="preserve">83.6          </v>
      </c>
    </row>
    <row r="310" spans="2:6" outlineLevel="1" x14ac:dyDescent="0.35">
      <c r="B310" s="8" t="str">
        <f t="shared" si="9"/>
        <v xml:space="preserve">45490          </v>
      </c>
      <c r="C310" s="8" t="str">
        <f t="shared" si="10"/>
        <v xml:space="preserve">45490          </v>
      </c>
      <c r="E310" s="8" t="str">
        <f t="shared" si="11"/>
        <v xml:space="preserve">11982          </v>
      </c>
      <c r="F310" s="8" t="str">
        <f t="shared" si="12"/>
        <v xml:space="preserve">84.3          </v>
      </c>
    </row>
    <row r="311" spans="2:6" outlineLevel="1" x14ac:dyDescent="0.35">
      <c r="B311" s="8" t="str">
        <f t="shared" si="9"/>
        <v xml:space="preserve">45990          </v>
      </c>
      <c r="C311" s="8" t="str">
        <f t="shared" si="10"/>
        <v xml:space="preserve">45990          </v>
      </c>
      <c r="E311" s="8" t="str">
        <f t="shared" si="11"/>
        <v xml:space="preserve">12124          </v>
      </c>
      <c r="F311" s="8" t="str">
        <f t="shared" si="12"/>
        <v xml:space="preserve">85          </v>
      </c>
    </row>
    <row r="312" spans="2:6" outlineLevel="1" x14ac:dyDescent="0.35">
      <c r="B312" s="8" t="str">
        <f t="shared" si="9"/>
        <v xml:space="preserve">46490          </v>
      </c>
      <c r="C312" s="8" t="str">
        <f t="shared" si="10"/>
        <v xml:space="preserve">46490          </v>
      </c>
      <c r="E312" s="8" t="str">
        <f t="shared" si="11"/>
        <v xml:space="preserve">12266          </v>
      </c>
      <c r="F312" s="8" t="str">
        <f t="shared" si="12"/>
        <v xml:space="preserve">85.7          </v>
      </c>
    </row>
    <row r="313" spans="2:6" outlineLevel="1" x14ac:dyDescent="0.35">
      <c r="B313" s="8" t="str">
        <f t="shared" si="9"/>
        <v xml:space="preserve">46990          </v>
      </c>
      <c r="C313" s="8" t="str">
        <f t="shared" si="10"/>
        <v xml:space="preserve">46990          </v>
      </c>
      <c r="E313" s="8" t="str">
        <f t="shared" si="11"/>
        <v xml:space="preserve">12408          </v>
      </c>
      <c r="F313" s="8" t="str">
        <f t="shared" si="12"/>
        <v xml:space="preserve">86.4          </v>
      </c>
    </row>
    <row r="314" spans="2:6" outlineLevel="1" x14ac:dyDescent="0.35">
      <c r="B314" s="8" t="str">
        <f t="shared" si="9"/>
        <v xml:space="preserve">47490          </v>
      </c>
      <c r="C314" s="8" t="str">
        <f t="shared" si="10"/>
        <v xml:space="preserve">47490          </v>
      </c>
      <c r="E314" s="8" t="str">
        <f t="shared" si="11"/>
        <v xml:space="preserve">12550          </v>
      </c>
      <c r="F314" s="8" t="str">
        <f t="shared" si="12"/>
        <v xml:space="preserve">87.1          </v>
      </c>
    </row>
    <row r="315" spans="2:6" outlineLevel="1" x14ac:dyDescent="0.35">
      <c r="B315" s="8" t="str">
        <f t="shared" ref="B315:B320" si="13">IF($B$4, $B110, $B109 / $B$10 &amp; REPT( " ", $B$7 ))</f>
        <v xml:space="preserve">47990          </v>
      </c>
      <c r="C315" s="8" t="str">
        <f t="shared" ref="C315:C320" si="14">IF($C$4, $C110, $C109 / $C$10 &amp; REPT( " ", $C$7 ))</f>
        <v xml:space="preserve">47990          </v>
      </c>
      <c r="E315" s="8" t="str">
        <f t="shared" ref="E315:E320" si="15">IF($E$4, $E110, $E109 / $E$10 &amp; REPT( " ", $E$7 ))</f>
        <v xml:space="preserve">12692          </v>
      </c>
      <c r="F315" s="8" t="str">
        <f t="shared" ref="F315:F320" si="16">IF($F$4, $F110, $F109 / $F$10 &amp; REPT( " ", $F$7 ))</f>
        <v xml:space="preserve">87.8          </v>
      </c>
    </row>
    <row r="316" spans="2:6" outlineLevel="1" x14ac:dyDescent="0.35">
      <c r="B316" s="8" t="str">
        <f t="shared" si="13"/>
        <v xml:space="preserve">48490          </v>
      </c>
      <c r="C316" s="8" t="str">
        <f t="shared" si="14"/>
        <v xml:space="preserve">48490          </v>
      </c>
      <c r="E316" s="8" t="str">
        <f t="shared" si="15"/>
        <v xml:space="preserve">12834          </v>
      </c>
      <c r="F316" s="8" t="str">
        <f t="shared" si="16"/>
        <v xml:space="preserve">88.5          </v>
      </c>
    </row>
    <row r="317" spans="2:6" outlineLevel="1" x14ac:dyDescent="0.35">
      <c r="B317" s="8" t="str">
        <f t="shared" si="13"/>
        <v xml:space="preserve">48990          </v>
      </c>
      <c r="C317" s="8" t="str">
        <f t="shared" si="14"/>
        <v xml:space="preserve">48990          </v>
      </c>
      <c r="E317" s="8" t="str">
        <f t="shared" si="15"/>
        <v xml:space="preserve">12976          </v>
      </c>
      <c r="F317" s="8" t="str">
        <f t="shared" si="16"/>
        <v xml:space="preserve">89.2          </v>
      </c>
    </row>
    <row r="318" spans="2:6" outlineLevel="1" x14ac:dyDescent="0.35">
      <c r="B318" s="8" t="str">
        <f t="shared" si="13"/>
        <v xml:space="preserve">49490          </v>
      </c>
      <c r="C318" s="8" t="str">
        <f t="shared" si="14"/>
        <v xml:space="preserve">49490          </v>
      </c>
      <c r="E318" s="8" t="str">
        <f t="shared" si="15"/>
        <v xml:space="preserve">13118          </v>
      </c>
      <c r="F318" s="8" t="str">
        <f t="shared" si="16"/>
        <v xml:space="preserve">89.9          </v>
      </c>
    </row>
    <row r="319" spans="2:6" outlineLevel="1" x14ac:dyDescent="0.35">
      <c r="B319" s="8" t="str">
        <f t="shared" si="13"/>
        <v xml:space="preserve">49990          </v>
      </c>
      <c r="C319" s="8" t="str">
        <f t="shared" si="14"/>
        <v xml:space="preserve">49990          </v>
      </c>
      <c r="E319" s="8" t="str">
        <f t="shared" si="15"/>
        <v xml:space="preserve">13260          </v>
      </c>
      <c r="F319" s="8" t="str">
        <f t="shared" si="16"/>
        <v xml:space="preserve">90.6          </v>
      </c>
    </row>
    <row r="320" spans="2:6" outlineLevel="1" x14ac:dyDescent="0.35">
      <c r="B320" s="8" t="str">
        <f t="shared" si="13"/>
        <v xml:space="preserve">50490          </v>
      </c>
      <c r="C320" s="8" t="str">
        <f t="shared" si="14"/>
        <v xml:space="preserve">50490          </v>
      </c>
      <c r="E320" s="8" t="str">
        <f t="shared" si="15"/>
        <v xml:space="preserve">13402          </v>
      </c>
      <c r="F320" s="8" t="str">
        <f t="shared" si="16"/>
        <v xml:space="preserve">91.3          </v>
      </c>
    </row>
    <row r="322" spans="1:1" outlineLevel="1" x14ac:dyDescent="0.35">
      <c r="A322">
        <v>1E-3</v>
      </c>
    </row>
    <row r="323" spans="1:1" outlineLevel="1" x14ac:dyDescent="0.35">
      <c r="A323">
        <v>4.0000000000000001E-3</v>
      </c>
    </row>
    <row r="324" spans="1:1" outlineLevel="1" x14ac:dyDescent="0.35">
      <c r="A324">
        <v>7.0000000000000001E-3</v>
      </c>
    </row>
    <row r="325" spans="1:1" outlineLevel="1" x14ac:dyDescent="0.35">
      <c r="A325">
        <v>0.01</v>
      </c>
    </row>
    <row r="326" spans="1:1" outlineLevel="1" x14ac:dyDescent="0.35">
      <c r="A326">
        <v>0.02</v>
      </c>
    </row>
    <row r="327" spans="1:1" outlineLevel="1" x14ac:dyDescent="0.35">
      <c r="A327">
        <v>0.03</v>
      </c>
    </row>
    <row r="328" spans="1:1" outlineLevel="1" x14ac:dyDescent="0.35">
      <c r="A328">
        <v>0.04</v>
      </c>
    </row>
    <row r="329" spans="1:1" outlineLevel="1" x14ac:dyDescent="0.35">
      <c r="A329">
        <v>0.05</v>
      </c>
    </row>
    <row r="330" spans="1:1" outlineLevel="1" x14ac:dyDescent="0.35">
      <c r="A330">
        <v>0.06</v>
      </c>
    </row>
    <row r="331" spans="1:1" outlineLevel="1" x14ac:dyDescent="0.35">
      <c r="A331">
        <v>7.0000000000000007E-2</v>
      </c>
    </row>
    <row r="332" spans="1:1" outlineLevel="1" x14ac:dyDescent="0.35">
      <c r="A332">
        <v>0.08</v>
      </c>
    </row>
    <row r="333" spans="1:1" outlineLevel="1" x14ac:dyDescent="0.35">
      <c r="A333">
        <v>0.09</v>
      </c>
    </row>
    <row r="334" spans="1:1" outlineLevel="1" x14ac:dyDescent="0.35">
      <c r="A334">
        <v>0.1</v>
      </c>
    </row>
    <row r="335" spans="1:1" outlineLevel="1" x14ac:dyDescent="0.35">
      <c r="A335">
        <v>0.11</v>
      </c>
    </row>
    <row r="336" spans="1:1" outlineLevel="1" x14ac:dyDescent="0.35">
      <c r="A336">
        <v>0.12</v>
      </c>
    </row>
    <row r="337" spans="1:1" outlineLevel="1" x14ac:dyDescent="0.35">
      <c r="A337">
        <v>0.13</v>
      </c>
    </row>
    <row r="338" spans="1:1" outlineLevel="1" x14ac:dyDescent="0.35">
      <c r="A338">
        <v>0.14000000000000001</v>
      </c>
    </row>
    <row r="339" spans="1:1" outlineLevel="1" x14ac:dyDescent="0.35">
      <c r="A339">
        <v>0.15</v>
      </c>
    </row>
    <row r="340" spans="1:1" outlineLevel="1" x14ac:dyDescent="0.35">
      <c r="A340">
        <v>0.16</v>
      </c>
    </row>
    <row r="341" spans="1:1" outlineLevel="1" x14ac:dyDescent="0.35">
      <c r="A341">
        <v>0.17</v>
      </c>
    </row>
    <row r="342" spans="1:1" outlineLevel="1" x14ac:dyDescent="0.35">
      <c r="A342">
        <v>0.18</v>
      </c>
    </row>
    <row r="343" spans="1:1" outlineLevel="1" x14ac:dyDescent="0.35">
      <c r="A343">
        <v>0.19</v>
      </c>
    </row>
    <row r="344" spans="1:1" outlineLevel="1" x14ac:dyDescent="0.35">
      <c r="A344">
        <v>0.2</v>
      </c>
    </row>
    <row r="345" spans="1:1" outlineLevel="1" x14ac:dyDescent="0.35">
      <c r="A345">
        <v>0.21</v>
      </c>
    </row>
    <row r="346" spans="1:1" outlineLevel="1" x14ac:dyDescent="0.35">
      <c r="A346">
        <v>0.22</v>
      </c>
    </row>
    <row r="347" spans="1:1" outlineLevel="1" x14ac:dyDescent="0.35">
      <c r="A347">
        <v>0.23</v>
      </c>
    </row>
    <row r="348" spans="1:1" outlineLevel="1" x14ac:dyDescent="0.35">
      <c r="A348">
        <v>0.24</v>
      </c>
    </row>
    <row r="349" spans="1:1" outlineLevel="1" x14ac:dyDescent="0.35">
      <c r="A349">
        <v>0.25</v>
      </c>
    </row>
    <row r="350" spans="1:1" outlineLevel="1" x14ac:dyDescent="0.35">
      <c r="A350">
        <v>0.26</v>
      </c>
    </row>
    <row r="351" spans="1:1" outlineLevel="1" x14ac:dyDescent="0.35">
      <c r="A351">
        <v>0.27</v>
      </c>
    </row>
    <row r="352" spans="1:1" outlineLevel="1" x14ac:dyDescent="0.35">
      <c r="A352">
        <v>0.28000000000000003</v>
      </c>
    </row>
    <row r="353" spans="1:1" outlineLevel="1" x14ac:dyDescent="0.35">
      <c r="A353">
        <v>0.28999999999999998</v>
      </c>
    </row>
    <row r="354" spans="1:1" outlineLevel="1" x14ac:dyDescent="0.35">
      <c r="A354">
        <v>0.3</v>
      </c>
    </row>
    <row r="355" spans="1:1" outlineLevel="1" x14ac:dyDescent="0.35">
      <c r="A355">
        <v>0.31</v>
      </c>
    </row>
    <row r="356" spans="1:1" outlineLevel="1" x14ac:dyDescent="0.35">
      <c r="A356">
        <v>0.32</v>
      </c>
    </row>
    <row r="357" spans="1:1" outlineLevel="1" x14ac:dyDescent="0.35">
      <c r="A357">
        <v>0.33</v>
      </c>
    </row>
    <row r="358" spans="1:1" outlineLevel="1" x14ac:dyDescent="0.35">
      <c r="A358">
        <v>0.34</v>
      </c>
    </row>
    <row r="359" spans="1:1" outlineLevel="1" x14ac:dyDescent="0.35">
      <c r="A359">
        <v>0.35000000000000003</v>
      </c>
    </row>
    <row r="360" spans="1:1" outlineLevel="1" x14ac:dyDescent="0.35">
      <c r="A360">
        <v>0.36</v>
      </c>
    </row>
    <row r="361" spans="1:1" outlineLevel="1" x14ac:dyDescent="0.35">
      <c r="A361">
        <v>0.37</v>
      </c>
    </row>
    <row r="362" spans="1:1" outlineLevel="1" x14ac:dyDescent="0.35">
      <c r="A362">
        <v>0.38</v>
      </c>
    </row>
    <row r="363" spans="1:1" outlineLevel="1" x14ac:dyDescent="0.35">
      <c r="A363">
        <v>0.39</v>
      </c>
    </row>
    <row r="364" spans="1:1" outlineLevel="1" x14ac:dyDescent="0.35">
      <c r="A364">
        <v>0.4</v>
      </c>
    </row>
    <row r="365" spans="1:1" outlineLevel="1" x14ac:dyDescent="0.35">
      <c r="A365">
        <v>0.41000000000000003</v>
      </c>
    </row>
    <row r="366" spans="1:1" outlineLevel="1" x14ac:dyDescent="0.35">
      <c r="A366">
        <v>0.42</v>
      </c>
    </row>
    <row r="367" spans="1:1" outlineLevel="1" x14ac:dyDescent="0.35">
      <c r="A367">
        <v>0.43</v>
      </c>
    </row>
    <row r="368" spans="1:1" outlineLevel="1" x14ac:dyDescent="0.35">
      <c r="A368">
        <v>0.44</v>
      </c>
    </row>
    <row r="369" spans="1:1" outlineLevel="1" x14ac:dyDescent="0.35">
      <c r="A369">
        <v>0.45</v>
      </c>
    </row>
    <row r="370" spans="1:1" outlineLevel="1" x14ac:dyDescent="0.35">
      <c r="A370">
        <v>0.46</v>
      </c>
    </row>
    <row r="371" spans="1:1" outlineLevel="1" x14ac:dyDescent="0.35">
      <c r="A371">
        <v>0.47000000000000003</v>
      </c>
    </row>
    <row r="372" spans="1:1" outlineLevel="1" x14ac:dyDescent="0.35">
      <c r="A372">
        <v>0.48</v>
      </c>
    </row>
    <row r="373" spans="1:1" outlineLevel="1" x14ac:dyDescent="0.35">
      <c r="A373">
        <v>0.49</v>
      </c>
    </row>
    <row r="374" spans="1:1" outlineLevel="1" x14ac:dyDescent="0.35">
      <c r="A374">
        <v>0.5</v>
      </c>
    </row>
    <row r="375" spans="1:1" outlineLevel="1" x14ac:dyDescent="0.35">
      <c r="A375">
        <v>0.51</v>
      </c>
    </row>
    <row r="376" spans="1:1" outlineLevel="1" x14ac:dyDescent="0.35">
      <c r="A376">
        <v>0.52</v>
      </c>
    </row>
    <row r="377" spans="1:1" outlineLevel="1" x14ac:dyDescent="0.35">
      <c r="A377">
        <v>0.53</v>
      </c>
    </row>
    <row r="378" spans="1:1" outlineLevel="1" x14ac:dyDescent="0.35">
      <c r="A378">
        <v>0.54</v>
      </c>
    </row>
    <row r="379" spans="1:1" outlineLevel="1" x14ac:dyDescent="0.35">
      <c r="A379">
        <v>0.55000000000000004</v>
      </c>
    </row>
    <row r="380" spans="1:1" outlineLevel="1" x14ac:dyDescent="0.35">
      <c r="A380">
        <v>0.56000000000000005</v>
      </c>
    </row>
    <row r="381" spans="1:1" outlineLevel="1" x14ac:dyDescent="0.35">
      <c r="A381">
        <v>0.57000000000000006</v>
      </c>
    </row>
    <row r="382" spans="1:1" outlineLevel="1" x14ac:dyDescent="0.35">
      <c r="A382">
        <v>0.57999999999999996</v>
      </c>
    </row>
    <row r="383" spans="1:1" outlineLevel="1" x14ac:dyDescent="0.35">
      <c r="A383">
        <v>0.59</v>
      </c>
    </row>
    <row r="384" spans="1:1" outlineLevel="1" x14ac:dyDescent="0.35">
      <c r="A384">
        <v>0.6</v>
      </c>
    </row>
    <row r="385" spans="1:1" outlineLevel="1" x14ac:dyDescent="0.35">
      <c r="A385">
        <v>0.61</v>
      </c>
    </row>
    <row r="386" spans="1:1" outlineLevel="1" x14ac:dyDescent="0.35">
      <c r="A386">
        <v>0.62</v>
      </c>
    </row>
    <row r="387" spans="1:1" outlineLevel="1" x14ac:dyDescent="0.35">
      <c r="A387">
        <v>0.63</v>
      </c>
    </row>
    <row r="388" spans="1:1" outlineLevel="1" x14ac:dyDescent="0.35">
      <c r="A388">
        <v>0.64</v>
      </c>
    </row>
    <row r="389" spans="1:1" outlineLevel="1" x14ac:dyDescent="0.35">
      <c r="A389">
        <v>0.65</v>
      </c>
    </row>
    <row r="390" spans="1:1" outlineLevel="1" x14ac:dyDescent="0.35">
      <c r="A390">
        <v>0.66</v>
      </c>
    </row>
    <row r="391" spans="1:1" outlineLevel="1" x14ac:dyDescent="0.35">
      <c r="A391">
        <v>0.67</v>
      </c>
    </row>
    <row r="392" spans="1:1" outlineLevel="1" x14ac:dyDescent="0.35">
      <c r="A392">
        <v>0.68</v>
      </c>
    </row>
    <row r="393" spans="1:1" outlineLevel="1" x14ac:dyDescent="0.35">
      <c r="A393">
        <v>0.69000000000000006</v>
      </c>
    </row>
    <row r="394" spans="1:1" outlineLevel="1" x14ac:dyDescent="0.35">
      <c r="A394">
        <v>0.70000000000000007</v>
      </c>
    </row>
    <row r="395" spans="1:1" outlineLevel="1" x14ac:dyDescent="0.35">
      <c r="A395">
        <v>0.71</v>
      </c>
    </row>
    <row r="396" spans="1:1" outlineLevel="1" x14ac:dyDescent="0.35">
      <c r="A396">
        <v>0.72</v>
      </c>
    </row>
    <row r="397" spans="1:1" outlineLevel="1" x14ac:dyDescent="0.35">
      <c r="A397">
        <v>0.73</v>
      </c>
    </row>
    <row r="398" spans="1:1" outlineLevel="1" x14ac:dyDescent="0.35">
      <c r="A398">
        <v>0.74</v>
      </c>
    </row>
    <row r="399" spans="1:1" outlineLevel="1" x14ac:dyDescent="0.35">
      <c r="A399">
        <v>0.75</v>
      </c>
    </row>
    <row r="400" spans="1:1" outlineLevel="1" x14ac:dyDescent="0.35">
      <c r="A400">
        <v>0.76</v>
      </c>
    </row>
    <row r="401" spans="1:1" outlineLevel="1" x14ac:dyDescent="0.35">
      <c r="A401">
        <v>0.77</v>
      </c>
    </row>
    <row r="402" spans="1:1" outlineLevel="1" x14ac:dyDescent="0.35">
      <c r="A402">
        <v>0.78</v>
      </c>
    </row>
    <row r="403" spans="1:1" outlineLevel="1" x14ac:dyDescent="0.35">
      <c r="A403">
        <v>0.79</v>
      </c>
    </row>
    <row r="404" spans="1:1" outlineLevel="1" x14ac:dyDescent="0.35">
      <c r="A404">
        <v>0.8</v>
      </c>
    </row>
    <row r="405" spans="1:1" outlineLevel="1" x14ac:dyDescent="0.35">
      <c r="A405">
        <v>0.81</v>
      </c>
    </row>
    <row r="406" spans="1:1" outlineLevel="1" x14ac:dyDescent="0.35">
      <c r="A406">
        <v>0.82000000000000006</v>
      </c>
    </row>
    <row r="407" spans="1:1" outlineLevel="1" x14ac:dyDescent="0.35">
      <c r="A407">
        <v>0.83000000000000007</v>
      </c>
    </row>
    <row r="408" spans="1:1" outlineLevel="1" x14ac:dyDescent="0.35">
      <c r="A408">
        <v>0.84</v>
      </c>
    </row>
    <row r="409" spans="1:1" outlineLevel="1" x14ac:dyDescent="0.35">
      <c r="A409">
        <v>0.85</v>
      </c>
    </row>
    <row r="410" spans="1:1" outlineLevel="1" x14ac:dyDescent="0.35">
      <c r="A410">
        <v>0.86</v>
      </c>
    </row>
    <row r="411" spans="1:1" outlineLevel="1" x14ac:dyDescent="0.35">
      <c r="A411">
        <v>0.87</v>
      </c>
    </row>
    <row r="412" spans="1:1" outlineLevel="1" x14ac:dyDescent="0.35">
      <c r="A412">
        <v>0.88</v>
      </c>
    </row>
    <row r="413" spans="1:1" outlineLevel="1" x14ac:dyDescent="0.35">
      <c r="A413">
        <v>0.89</v>
      </c>
    </row>
    <row r="414" spans="1:1" outlineLevel="1" x14ac:dyDescent="0.35">
      <c r="A414">
        <v>0.9</v>
      </c>
    </row>
    <row r="415" spans="1:1" outlineLevel="1" x14ac:dyDescent="0.35">
      <c r="A415">
        <v>0.91</v>
      </c>
    </row>
    <row r="416" spans="1:1" outlineLevel="1" x14ac:dyDescent="0.35">
      <c r="A416">
        <v>0.92</v>
      </c>
    </row>
    <row r="417" spans="1:1" outlineLevel="1" x14ac:dyDescent="0.35">
      <c r="A417">
        <v>0.93</v>
      </c>
    </row>
    <row r="418" spans="1:1" outlineLevel="1" x14ac:dyDescent="0.35">
      <c r="A418">
        <v>0.94000000000000006</v>
      </c>
    </row>
    <row r="419" spans="1:1" outlineLevel="1" x14ac:dyDescent="0.35">
      <c r="A419">
        <v>0.95000000000000007</v>
      </c>
    </row>
    <row r="420" spans="1:1" outlineLevel="1" x14ac:dyDescent="0.35">
      <c r="A420">
        <v>0.96</v>
      </c>
    </row>
    <row r="421" spans="1:1" outlineLevel="1" x14ac:dyDescent="0.35">
      <c r="A421">
        <v>0.97</v>
      </c>
    </row>
    <row r="422" spans="1:1" outlineLevel="1" x14ac:dyDescent="0.35">
      <c r="A422">
        <v>0.98</v>
      </c>
    </row>
    <row r="423" spans="1:1" outlineLevel="1" x14ac:dyDescent="0.35">
      <c r="A423">
        <v>0.99</v>
      </c>
    </row>
    <row r="424" spans="1:1" outlineLevel="1" x14ac:dyDescent="0.35">
      <c r="A424">
        <v>0.99299999999999999</v>
      </c>
    </row>
    <row r="425" spans="1:1" outlineLevel="1" x14ac:dyDescent="0.35">
      <c r="A425">
        <v>0.996</v>
      </c>
    </row>
    <row r="426" spans="1:1" outlineLevel="1" x14ac:dyDescent="0.35">
      <c r="A426">
        <v>0.999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C291D-2F0F-4609-84F3-28B353CF85CD}">
  <dimension ref="D2:N2"/>
  <sheetViews>
    <sheetView zoomScaleNormal="100" workbookViewId="0">
      <selection activeCell="K13" sqref="K13"/>
    </sheetView>
  </sheetViews>
  <sheetFormatPr defaultRowHeight="14.5" x14ac:dyDescent="0.35"/>
  <cols>
    <col min="1" max="16384" width="8.7265625" style="51"/>
  </cols>
  <sheetData>
    <row r="2" spans="4:14" ht="18.5" x14ac:dyDescent="0.45">
      <c r="D2" s="54" t="s">
        <v>83</v>
      </c>
      <c r="M2" s="54"/>
      <c r="N2" s="54" t="s">
        <v>80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F6999-F3A2-4A0E-AF0E-FD626C0D225F}">
  <dimension ref="B1:N1"/>
  <sheetViews>
    <sheetView zoomScaleNormal="100" workbookViewId="0">
      <selection activeCell="F26" sqref="F26"/>
    </sheetView>
  </sheetViews>
  <sheetFormatPr defaultRowHeight="14.5" x14ac:dyDescent="0.35"/>
  <cols>
    <col min="1" max="1" width="1.7265625" style="51" customWidth="1"/>
    <col min="2" max="16384" width="8.7265625" style="51"/>
  </cols>
  <sheetData>
    <row r="1" spans="2:14" ht="18.5" x14ac:dyDescent="0.45">
      <c r="B1" s="54" t="s">
        <v>103</v>
      </c>
      <c r="N1" s="54" t="s">
        <v>104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B23DC-67BE-46BF-A005-0A68F22DCA19}">
  <sheetPr>
    <tabColor rgb="FF00B050"/>
  </sheetPr>
  <dimension ref="B2:O17"/>
  <sheetViews>
    <sheetView zoomScale="190" zoomScaleNormal="190" workbookViewId="0">
      <selection activeCell="G2" sqref="G2"/>
    </sheetView>
  </sheetViews>
  <sheetFormatPr defaultRowHeight="14.5" x14ac:dyDescent="0.35"/>
  <cols>
    <col min="1" max="1" width="8.7265625" style="16"/>
    <col min="2" max="2" width="10.90625" style="16" customWidth="1"/>
    <col min="3" max="3" width="11.08984375" style="16" customWidth="1"/>
    <col min="4" max="4" width="10.08984375" style="16" customWidth="1"/>
    <col min="5" max="5" width="8.7265625" style="16"/>
    <col min="6" max="6" width="13.6328125" style="16" customWidth="1"/>
    <col min="7" max="16384" width="8.7265625" style="16"/>
  </cols>
  <sheetData>
    <row r="2" spans="2:15" ht="46" customHeight="1" x14ac:dyDescent="0.35">
      <c r="B2" s="50" t="s">
        <v>76</v>
      </c>
      <c r="C2" s="50" t="s">
        <v>66</v>
      </c>
      <c r="D2" s="50" t="s">
        <v>67</v>
      </c>
      <c r="E2" s="50" t="s">
        <v>77</v>
      </c>
      <c r="F2" s="50" t="s">
        <v>95</v>
      </c>
    </row>
    <row r="3" spans="2:15" ht="15.5" x14ac:dyDescent="0.35">
      <c r="B3" s="49" t="s">
        <v>16</v>
      </c>
      <c r="C3" s="48">
        <v>320</v>
      </c>
      <c r="D3" s="48">
        <v>100</v>
      </c>
      <c r="E3" s="38">
        <v>6</v>
      </c>
      <c r="F3" s="38">
        <v>787.4</v>
      </c>
      <c r="O3" s="38">
        <f t="shared" ref="O3:O8" si="0">F3/25.4</f>
        <v>31</v>
      </c>
    </row>
    <row r="4" spans="2:15" ht="15.5" x14ac:dyDescent="0.35">
      <c r="B4" s="49" t="s">
        <v>64</v>
      </c>
      <c r="C4" s="48">
        <v>1000</v>
      </c>
      <c r="D4" s="48">
        <v>100</v>
      </c>
      <c r="E4" s="38">
        <v>5</v>
      </c>
      <c r="F4" s="38">
        <v>1193.8</v>
      </c>
      <c r="O4" s="38">
        <f t="shared" si="0"/>
        <v>47</v>
      </c>
    </row>
    <row r="5" spans="2:15" ht="17.5" customHeight="1" x14ac:dyDescent="0.35">
      <c r="B5" s="49" t="s">
        <v>63</v>
      </c>
      <c r="C5" s="48">
        <v>200</v>
      </c>
      <c r="D5" s="48">
        <v>140</v>
      </c>
      <c r="E5" s="38">
        <v>5.5</v>
      </c>
      <c r="F5" s="38">
        <v>304.79999999999995</v>
      </c>
      <c r="O5" s="38">
        <f t="shared" si="0"/>
        <v>11.999999999999998</v>
      </c>
    </row>
    <row r="6" spans="2:15" ht="15.5" x14ac:dyDescent="0.35">
      <c r="B6" s="49" t="s">
        <v>17</v>
      </c>
      <c r="C6" s="48">
        <v>350</v>
      </c>
      <c r="D6" s="48">
        <v>275</v>
      </c>
      <c r="E6" s="38">
        <v>4.5</v>
      </c>
      <c r="F6" s="38">
        <v>355.59999999999997</v>
      </c>
      <c r="O6" s="38">
        <f t="shared" si="0"/>
        <v>14</v>
      </c>
    </row>
    <row r="7" spans="2:15" ht="15.5" x14ac:dyDescent="0.35">
      <c r="B7" s="49" t="s">
        <v>18</v>
      </c>
      <c r="C7" s="48">
        <v>600</v>
      </c>
      <c r="D7" s="48">
        <v>200</v>
      </c>
      <c r="E7" s="38">
        <v>5</v>
      </c>
      <c r="F7" s="38">
        <v>889</v>
      </c>
      <c r="O7" s="38">
        <f t="shared" si="0"/>
        <v>35</v>
      </c>
    </row>
    <row r="8" spans="2:15" ht="15.5" x14ac:dyDescent="0.35">
      <c r="B8" s="49" t="s">
        <v>61</v>
      </c>
      <c r="C8" s="48">
        <v>210</v>
      </c>
      <c r="D8" s="48">
        <v>120</v>
      </c>
      <c r="E8" s="38">
        <v>4.5</v>
      </c>
      <c r="F8" s="38">
        <v>457.2</v>
      </c>
      <c r="O8" s="38">
        <f t="shared" si="0"/>
        <v>18</v>
      </c>
    </row>
    <row r="17" ht="13.5" customHeight="1" x14ac:dyDescent="0.3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6EA7F-3A12-45EB-96B1-D727BE0FECBC}">
  <sheetPr>
    <tabColor rgb="FF92D050"/>
  </sheetPr>
  <dimension ref="F9:AR45"/>
  <sheetViews>
    <sheetView zoomScaleNormal="100" workbookViewId="0"/>
  </sheetViews>
  <sheetFormatPr defaultRowHeight="14.5" x14ac:dyDescent="0.35"/>
  <cols>
    <col min="1" max="11" width="8.7265625" style="34"/>
    <col min="12" max="12" width="7.453125" style="34" customWidth="1"/>
    <col min="13" max="13" width="10" style="34" customWidth="1"/>
    <col min="14" max="14" width="8.7265625" style="34"/>
    <col min="15" max="15" width="8.7265625" style="34" customWidth="1"/>
    <col min="16" max="16384" width="8.7265625" style="34"/>
  </cols>
  <sheetData>
    <row r="9" spans="6:43" x14ac:dyDescent="0.35">
      <c r="AP9" s="34" t="str">
        <f>"Rainfall Risk for "&amp;INDEX(Crops!$B$3:$B$8,'Yield Factors'!$AO$11)&amp;" in Region "&amp;Region</f>
        <v>Rainfall Risk for Beans in Region 1</v>
      </c>
    </row>
    <row r="10" spans="6:43" x14ac:dyDescent="0.35">
      <c r="AP10" s="34" t="str">
        <f>"Soil Risk for "&amp;INDEX(Crops!$B$3:$B$8,'Yield Factors'!$AO$11)</f>
        <v>Soil Risk for Beans</v>
      </c>
    </row>
    <row r="11" spans="6:43" x14ac:dyDescent="0.35">
      <c r="AO11" s="34">
        <v>3</v>
      </c>
    </row>
    <row r="12" spans="6:43" x14ac:dyDescent="0.35">
      <c r="F12" s="32" t="s">
        <v>81</v>
      </c>
      <c r="G12" s="19">
        <f>INDEX('Yield Responses'!$G$2:$L$2,AO11)</f>
        <v>11.999999999999998</v>
      </c>
      <c r="K12" s="32" t="s">
        <v>42</v>
      </c>
      <c r="L12" s="15">
        <v>5.5</v>
      </c>
      <c r="M12" s="52" t="s">
        <v>82</v>
      </c>
      <c r="N12" s="53">
        <f>INDEX('Yield Responses'!$G$15:$L$15,AO11)</f>
        <v>5.5</v>
      </c>
      <c r="AP12" s="34" t="s">
        <v>44</v>
      </c>
      <c r="AQ12" s="34" t="s">
        <v>57</v>
      </c>
    </row>
    <row r="13" spans="6:43" x14ac:dyDescent="0.35">
      <c r="AO13" s="34">
        <f>('Yield Responses'!F3)*25</f>
        <v>250</v>
      </c>
      <c r="AP13" s="34">
        <f>INDEX('Yield Responses'!G3:L3,'Yield Factors'!$AO$11)</f>
        <v>0.5840000000000003</v>
      </c>
      <c r="AQ13" s="34">
        <f>'SIPmath Chart Data'!D116</f>
        <v>0.11700000000000001</v>
      </c>
    </row>
    <row r="14" spans="6:43" x14ac:dyDescent="0.35">
      <c r="AO14" s="34">
        <f>('Yield Responses'!F4)*25</f>
        <v>750</v>
      </c>
      <c r="AP14" s="34">
        <f>INDEX('Yield Responses'!G4:L4,'Yield Factors'!$AO$11)</f>
        <v>1</v>
      </c>
      <c r="AQ14" s="34">
        <f>'SIPmath Chart Data'!D117</f>
        <v>0.54800000000000004</v>
      </c>
    </row>
    <row r="15" spans="6:43" x14ac:dyDescent="0.35">
      <c r="AO15" s="34">
        <f>('Yield Responses'!F5)*25</f>
        <v>1250</v>
      </c>
      <c r="AP15" s="34">
        <f>INDEX('Yield Responses'!G5:L5,'Yield Factors'!$AO$11)</f>
        <v>1</v>
      </c>
      <c r="AQ15" s="34">
        <f>'SIPmath Chart Data'!D118</f>
        <v>0.246</v>
      </c>
    </row>
    <row r="16" spans="6:43" x14ac:dyDescent="0.35">
      <c r="AO16" s="34">
        <f>('Yield Responses'!F6)*25</f>
        <v>1750</v>
      </c>
      <c r="AP16" s="34">
        <f>INDEX('Yield Responses'!G6:L6,'Yield Factors'!$AO$11)</f>
        <v>0</v>
      </c>
      <c r="AQ16" s="34">
        <f>'SIPmath Chart Data'!D119</f>
        <v>5.8000000000000003E-2</v>
      </c>
    </row>
    <row r="17" spans="41:44" x14ac:dyDescent="0.35">
      <c r="AO17" s="34">
        <f>('Yield Responses'!F7)*25</f>
        <v>2250</v>
      </c>
      <c r="AP17" s="34">
        <f>INDEX('Yield Responses'!G7:L7,'Yield Factors'!$AO$11)</f>
        <v>0</v>
      </c>
      <c r="AQ17" s="34">
        <f>'SIPmath Chart Data'!D120</f>
        <v>1.6E-2</v>
      </c>
    </row>
    <row r="18" spans="41:44" x14ac:dyDescent="0.35">
      <c r="AO18" s="34">
        <f>('Yield Responses'!F8)*25</f>
        <v>2750</v>
      </c>
      <c r="AP18" s="34">
        <f>INDEX('Yield Responses'!G8:L8,'Yield Factors'!$AO$11)</f>
        <v>0</v>
      </c>
      <c r="AQ18" s="34">
        <f>'SIPmath Chart Data'!D121</f>
        <v>7.0000000000000001E-3</v>
      </c>
    </row>
    <row r="19" spans="41:44" x14ac:dyDescent="0.35">
      <c r="AO19" s="34">
        <f>('Yield Responses'!F9)*25</f>
        <v>3250</v>
      </c>
      <c r="AP19" s="34">
        <f>INDEX('Yield Responses'!G9:L9,'Yield Factors'!$AO$11)</f>
        <v>0</v>
      </c>
      <c r="AQ19" s="34">
        <f>'SIPmath Chart Data'!D122</f>
        <v>3.0000000000000001E-3</v>
      </c>
    </row>
    <row r="20" spans="41:44" x14ac:dyDescent="0.35">
      <c r="AO20" s="34">
        <f>('Yield Responses'!F10)*25</f>
        <v>3750</v>
      </c>
      <c r="AP20" s="34">
        <f>INDEX('Yield Responses'!G10:L10,'Yield Factors'!$AO$11)</f>
        <v>0</v>
      </c>
      <c r="AQ20" s="34">
        <f>'SIPmath Chart Data'!D123</f>
        <v>2E-3</v>
      </c>
    </row>
    <row r="21" spans="41:44" x14ac:dyDescent="0.35">
      <c r="AO21" s="34">
        <f>('Yield Responses'!F11)*25</f>
        <v>4250</v>
      </c>
      <c r="AP21" s="34">
        <f>INDEX('Yield Responses'!G11:L11,'Yield Factors'!$AO$11)</f>
        <v>0</v>
      </c>
      <c r="AQ21" s="34">
        <f>'SIPmath Chart Data'!D124</f>
        <v>1E-3</v>
      </c>
    </row>
    <row r="22" spans="41:44" x14ac:dyDescent="0.35">
      <c r="AO22" s="34">
        <f>('Yield Responses'!F12)*25</f>
        <v>4750</v>
      </c>
      <c r="AP22" s="34">
        <f>INDEX('Yield Responses'!G12:L12,'Yield Factors'!$AO$11)</f>
        <v>0</v>
      </c>
      <c r="AQ22" s="34">
        <f>'SIPmath Chart Data'!D125</f>
        <v>1E-3</v>
      </c>
    </row>
    <row r="26" spans="41:44" x14ac:dyDescent="0.35">
      <c r="AO26" s="34">
        <f>'Yield Responses'!F16</f>
        <v>1</v>
      </c>
      <c r="AP26" s="34">
        <f>INDEX('Yield Responses'!G16:L16,'Yield Factors'!$AO$11)</f>
        <v>0</v>
      </c>
      <c r="AQ26" s="34" t="b">
        <f t="shared" ref="AQ26:AQ44" si="0">AND(AO26&lt;=$L$12,AO27&gt;$L$12)</f>
        <v>0</v>
      </c>
      <c r="AR26" s="34" t="b">
        <f>AP26=0</f>
        <v>1</v>
      </c>
    </row>
    <row r="27" spans="41:44" x14ac:dyDescent="0.35">
      <c r="AO27" s="34">
        <f>AVERAGE(AO26,AO28)</f>
        <v>1.5</v>
      </c>
      <c r="AP27" s="34">
        <f>AVERAGE(AP26,AP28)</f>
        <v>0</v>
      </c>
      <c r="AQ27" s="34" t="b">
        <f t="shared" si="0"/>
        <v>0</v>
      </c>
      <c r="AR27" s="34" t="b">
        <f t="shared" ref="AR27:AR44" si="1">AP27=0</f>
        <v>1</v>
      </c>
    </row>
    <row r="28" spans="41:44" x14ac:dyDescent="0.35">
      <c r="AO28" s="34">
        <f>'Yield Responses'!F17</f>
        <v>2</v>
      </c>
      <c r="AP28" s="34">
        <f>INDEX('Yield Responses'!G17:L17,'Yield Factors'!$AO$11)</f>
        <v>0</v>
      </c>
      <c r="AQ28" s="34" t="b">
        <f t="shared" si="0"/>
        <v>0</v>
      </c>
      <c r="AR28" s="34" t="b">
        <f t="shared" si="1"/>
        <v>1</v>
      </c>
    </row>
    <row r="29" spans="41:44" x14ac:dyDescent="0.35">
      <c r="AO29" s="34">
        <f>AVERAGE(AO28,AO30)</f>
        <v>2.5</v>
      </c>
      <c r="AP29" s="34">
        <f>AVERAGE(AP28,AP30)</f>
        <v>0</v>
      </c>
      <c r="AQ29" s="34" t="b">
        <f t="shared" si="0"/>
        <v>0</v>
      </c>
      <c r="AR29" s="34" t="b">
        <f t="shared" si="1"/>
        <v>1</v>
      </c>
    </row>
    <row r="30" spans="41:44" x14ac:dyDescent="0.35">
      <c r="AO30" s="34">
        <f>'Yield Responses'!F18</f>
        <v>3</v>
      </c>
      <c r="AP30" s="34">
        <f>INDEX('Yield Responses'!G18:L18,'Yield Factors'!$AO$11)</f>
        <v>0</v>
      </c>
      <c r="AQ30" s="34" t="b">
        <f t="shared" si="0"/>
        <v>0</v>
      </c>
      <c r="AR30" s="34" t="b">
        <f t="shared" si="1"/>
        <v>1</v>
      </c>
    </row>
    <row r="31" spans="41:44" x14ac:dyDescent="0.35">
      <c r="AO31" s="34">
        <f>AVERAGE(AO30,AO32)</f>
        <v>3.5</v>
      </c>
      <c r="AP31" s="34">
        <f>AVERAGE(AP30,AP32)</f>
        <v>0.19999999999999996</v>
      </c>
      <c r="AQ31" s="34" t="b">
        <f t="shared" si="0"/>
        <v>0</v>
      </c>
      <c r="AR31" s="34" t="b">
        <f t="shared" si="1"/>
        <v>0</v>
      </c>
    </row>
    <row r="32" spans="41:44" x14ac:dyDescent="0.35">
      <c r="AO32" s="34">
        <f>'Yield Responses'!F19</f>
        <v>4</v>
      </c>
      <c r="AP32" s="34">
        <f>INDEX('Yield Responses'!G19:L19,'Yield Factors'!$AO$11)</f>
        <v>0.39999999999999991</v>
      </c>
      <c r="AQ32" s="34" t="b">
        <f t="shared" si="0"/>
        <v>0</v>
      </c>
      <c r="AR32" s="34" t="b">
        <f t="shared" si="1"/>
        <v>0</v>
      </c>
    </row>
    <row r="33" spans="41:44" x14ac:dyDescent="0.35">
      <c r="AO33" s="34">
        <f>AVERAGE(AO32,AO34)</f>
        <v>4.5</v>
      </c>
      <c r="AP33" s="34">
        <f>AVERAGE(AP32,AP34)</f>
        <v>0.6</v>
      </c>
      <c r="AQ33" s="34" t="b">
        <f t="shared" si="0"/>
        <v>0</v>
      </c>
      <c r="AR33" s="34" t="b">
        <f t="shared" si="1"/>
        <v>0</v>
      </c>
    </row>
    <row r="34" spans="41:44" x14ac:dyDescent="0.35">
      <c r="AO34" s="34">
        <f>'Yield Responses'!F20</f>
        <v>5</v>
      </c>
      <c r="AP34" s="34">
        <f>INDEX('Yield Responses'!G20:L20,'Yield Factors'!$AO$11)</f>
        <v>0.8</v>
      </c>
      <c r="AQ34" s="34" t="b">
        <f t="shared" si="0"/>
        <v>0</v>
      </c>
      <c r="AR34" s="34" t="b">
        <f t="shared" si="1"/>
        <v>0</v>
      </c>
    </row>
    <row r="35" spans="41:44" x14ac:dyDescent="0.35">
      <c r="AO35" s="34">
        <f>AVERAGE(AO34,AO36)</f>
        <v>5.5</v>
      </c>
      <c r="AP35" s="34">
        <f>AVERAGE(AP34,AP36)</f>
        <v>0.9</v>
      </c>
      <c r="AQ35" s="34" t="b">
        <f t="shared" si="0"/>
        <v>1</v>
      </c>
      <c r="AR35" s="34" t="b">
        <f t="shared" si="1"/>
        <v>0</v>
      </c>
    </row>
    <row r="36" spans="41:44" x14ac:dyDescent="0.35">
      <c r="AO36" s="34">
        <f>'Yield Responses'!F21</f>
        <v>6</v>
      </c>
      <c r="AP36" s="34">
        <f>INDEX('Yield Responses'!G21:L21,'Yield Factors'!$AO$11)</f>
        <v>1</v>
      </c>
      <c r="AQ36" s="34" t="b">
        <f t="shared" si="0"/>
        <v>0</v>
      </c>
      <c r="AR36" s="34" t="b">
        <f t="shared" si="1"/>
        <v>0</v>
      </c>
    </row>
    <row r="37" spans="41:44" x14ac:dyDescent="0.35">
      <c r="AO37" s="34">
        <f>AVERAGE(AO36,AO38)</f>
        <v>6.5</v>
      </c>
      <c r="AP37" s="34">
        <f>AVERAGE(AP36,AP38)</f>
        <v>1</v>
      </c>
      <c r="AQ37" s="34" t="b">
        <f t="shared" si="0"/>
        <v>0</v>
      </c>
      <c r="AR37" s="34" t="b">
        <f t="shared" si="1"/>
        <v>0</v>
      </c>
    </row>
    <row r="38" spans="41:44" x14ac:dyDescent="0.35">
      <c r="AO38" s="34">
        <f>'Yield Responses'!F22</f>
        <v>7</v>
      </c>
      <c r="AP38" s="34">
        <f>INDEX('Yield Responses'!G22:L22,'Yield Factors'!$AO$11)</f>
        <v>1</v>
      </c>
      <c r="AQ38" s="34" t="b">
        <f t="shared" si="0"/>
        <v>0</v>
      </c>
      <c r="AR38" s="34" t="b">
        <f t="shared" si="1"/>
        <v>0</v>
      </c>
    </row>
    <row r="39" spans="41:44" x14ac:dyDescent="0.35">
      <c r="AO39" s="34">
        <f>AVERAGE(AO38,AO40)</f>
        <v>7.5</v>
      </c>
      <c r="AP39" s="34">
        <f>AVERAGE(AP38,AP40)</f>
        <v>1</v>
      </c>
      <c r="AQ39" s="34" t="b">
        <f t="shared" si="0"/>
        <v>0</v>
      </c>
      <c r="AR39" s="34" t="b">
        <f t="shared" si="1"/>
        <v>0</v>
      </c>
    </row>
    <row r="40" spans="41:44" x14ac:dyDescent="0.35">
      <c r="AO40" s="34">
        <f>'Yield Responses'!F23</f>
        <v>8</v>
      </c>
      <c r="AP40" s="34">
        <f>INDEX('Yield Responses'!G23:L23,'Yield Factors'!$AO$11)</f>
        <v>1</v>
      </c>
      <c r="AQ40" s="34" t="b">
        <f t="shared" si="0"/>
        <v>0</v>
      </c>
      <c r="AR40" s="34" t="b">
        <f t="shared" si="1"/>
        <v>0</v>
      </c>
    </row>
    <row r="41" spans="41:44" x14ac:dyDescent="0.35">
      <c r="AO41" s="34">
        <f>AVERAGE(AO40,AO42)</f>
        <v>8.5</v>
      </c>
      <c r="AP41" s="34">
        <f>AVERAGE(AP40,AP42)</f>
        <v>1</v>
      </c>
      <c r="AQ41" s="34" t="b">
        <f t="shared" si="0"/>
        <v>0</v>
      </c>
      <c r="AR41" s="34" t="b">
        <f t="shared" si="1"/>
        <v>0</v>
      </c>
    </row>
    <row r="42" spans="41:44" x14ac:dyDescent="0.35">
      <c r="AO42" s="34">
        <f>'Yield Responses'!F24</f>
        <v>9</v>
      </c>
      <c r="AP42" s="34">
        <f>INDEX('Yield Responses'!G24:L24,'Yield Factors'!$AO$11)</f>
        <v>1</v>
      </c>
      <c r="AQ42" s="34" t="b">
        <f t="shared" si="0"/>
        <v>0</v>
      </c>
      <c r="AR42" s="34" t="b">
        <f t="shared" si="1"/>
        <v>0</v>
      </c>
    </row>
    <row r="43" spans="41:44" x14ac:dyDescent="0.35">
      <c r="AO43" s="34">
        <f>AVERAGE(AO42,AO44)</f>
        <v>9.5</v>
      </c>
      <c r="AP43" s="34">
        <f>AVERAGE(AP42,AP44)</f>
        <v>1</v>
      </c>
      <c r="AQ43" s="34" t="b">
        <f t="shared" si="0"/>
        <v>0</v>
      </c>
      <c r="AR43" s="34" t="b">
        <f t="shared" si="1"/>
        <v>0</v>
      </c>
    </row>
    <row r="44" spans="41:44" x14ac:dyDescent="0.35">
      <c r="AO44" s="34">
        <f>'Yield Responses'!F25</f>
        <v>10</v>
      </c>
      <c r="AP44" s="34">
        <f>INDEX('Yield Responses'!G25:L25,'Yield Factors'!$AO$11)</f>
        <v>1</v>
      </c>
      <c r="AQ44" s="34" t="b">
        <f t="shared" si="0"/>
        <v>0</v>
      </c>
      <c r="AR44" s="34" t="b">
        <f t="shared" si="1"/>
        <v>0</v>
      </c>
    </row>
    <row r="45" spans="41:44" x14ac:dyDescent="0.35">
      <c r="AO45" s="34">
        <v>10.5</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7" r:id="rId3" name="Drop Down 1">
              <controlPr defaultSize="0" autoLine="0" autoPict="0">
                <anchor moveWithCells="1">
                  <from>
                    <xdr:col>2</xdr:col>
                    <xdr:colOff>31750</xdr:colOff>
                    <xdr:row>10</xdr:row>
                    <xdr:rowOff>171450</xdr:rowOff>
                  </from>
                  <to>
                    <xdr:col>3</xdr:col>
                    <xdr:colOff>139700</xdr:colOff>
                    <xdr:row>12</xdr:row>
                    <xdr:rowOff>57150</xdr:rowOff>
                  </to>
                </anchor>
              </controlPr>
            </control>
          </mc:Choice>
        </mc:AlternateContent>
        <mc:AlternateContent xmlns:mc="http://schemas.openxmlformats.org/markup-compatibility/2006">
          <mc:Choice Requires="x14">
            <control shapeId="9218" r:id="rId4" name="Drop Down 2">
              <controlPr defaultSize="0" autoLine="0" autoPict="0">
                <anchor moveWithCells="1">
                  <from>
                    <xdr:col>3</xdr:col>
                    <xdr:colOff>228600</xdr:colOff>
                    <xdr:row>10</xdr:row>
                    <xdr:rowOff>177800</xdr:rowOff>
                  </from>
                  <to>
                    <xdr:col>4</xdr:col>
                    <xdr:colOff>336550</xdr:colOff>
                    <xdr:row>12</xdr:row>
                    <xdr:rowOff>63500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253A5-FEE0-4554-87CE-E88D76783209}">
  <sheetPr>
    <tabColor theme="4"/>
  </sheetPr>
  <dimension ref="B1:AG21"/>
  <sheetViews>
    <sheetView zoomScaleNormal="100" workbookViewId="0"/>
  </sheetViews>
  <sheetFormatPr defaultRowHeight="14.5" x14ac:dyDescent="0.35"/>
  <cols>
    <col min="1" max="1" width="3.36328125" style="16" customWidth="1"/>
    <col min="2" max="2" width="8.7265625" style="16"/>
    <col min="3" max="3" width="12.7265625" style="16" customWidth="1"/>
    <col min="4" max="4" width="9.1796875" style="16" bestFit="1" customWidth="1"/>
    <col min="5" max="5" width="11.08984375" style="16" customWidth="1"/>
    <col min="6" max="6" width="10.54296875" style="16" customWidth="1"/>
    <col min="7" max="8" width="7.54296875" style="16" customWidth="1"/>
    <col min="9" max="9" width="2.26953125" style="16" customWidth="1"/>
    <col min="10" max="10" width="8.7265625" style="16" customWidth="1"/>
    <col min="11" max="11" width="8.81640625" style="16" customWidth="1"/>
    <col min="12" max="12" width="10.08984375" style="16" customWidth="1"/>
    <col min="13" max="13" width="13.1796875" style="16" customWidth="1"/>
    <col min="14" max="14" width="10.7265625" style="16" customWidth="1"/>
    <col min="15" max="15" width="9.81640625" style="16" customWidth="1"/>
    <col min="16" max="16" width="8.7265625" style="16"/>
    <col min="17" max="17" width="4.36328125" style="16" customWidth="1"/>
    <col min="18" max="16384" width="8.7265625" style="16"/>
  </cols>
  <sheetData>
    <row r="1" spans="2:33" ht="10" customHeight="1" x14ac:dyDescent="0.35"/>
    <row r="2" spans="2:33" ht="29" customHeight="1" x14ac:dyDescent="0.35">
      <c r="C2" s="75" t="s">
        <v>73</v>
      </c>
      <c r="D2" s="75" t="s">
        <v>42</v>
      </c>
      <c r="F2" s="47"/>
      <c r="G2" s="47"/>
      <c r="H2" s="79" t="str">
        <f>IF($Z$5,AD3,AD2)</f>
        <v>Check the box below to base computations on average inputs. Note that this yields systematically erroneous results.</v>
      </c>
      <c r="I2" s="80"/>
      <c r="J2" s="80"/>
      <c r="K2" s="80"/>
      <c r="L2" s="81"/>
      <c r="M2" s="56"/>
      <c r="N2" s="56"/>
      <c r="O2" s="56"/>
      <c r="P2" s="56"/>
      <c r="Q2" s="56"/>
      <c r="R2" s="56"/>
      <c r="S2" s="56"/>
      <c r="AD2" s="19" t="s">
        <v>102</v>
      </c>
    </row>
    <row r="3" spans="2:33" x14ac:dyDescent="0.35">
      <c r="C3" s="43">
        <v>1000</v>
      </c>
      <c r="D3" s="15">
        <v>6.5</v>
      </c>
      <c r="F3" s="47"/>
      <c r="G3" s="47"/>
      <c r="H3" s="82"/>
      <c r="I3" s="83"/>
      <c r="J3" s="83"/>
      <c r="K3" s="83"/>
      <c r="L3" s="84"/>
      <c r="M3" s="56"/>
      <c r="N3" s="56"/>
      <c r="O3" s="56"/>
      <c r="P3" s="56"/>
      <c r="Q3" s="56"/>
      <c r="R3" s="56"/>
      <c r="S3" s="56"/>
      <c r="AD3" s="19" t="s">
        <v>101</v>
      </c>
    </row>
    <row r="4" spans="2:33" x14ac:dyDescent="0.35">
      <c r="F4" s="47"/>
      <c r="G4" s="47"/>
      <c r="H4" s="71"/>
      <c r="I4" s="71"/>
      <c r="J4" s="71"/>
      <c r="K4" s="71"/>
      <c r="L4" s="71"/>
      <c r="M4" s="57"/>
      <c r="N4" s="56"/>
      <c r="O4" s="56"/>
      <c r="P4" s="56"/>
      <c r="Q4" s="56"/>
      <c r="R4" s="56"/>
      <c r="S4" s="56"/>
    </row>
    <row r="5" spans="2:33" ht="16" customHeight="1" x14ac:dyDescent="0.45">
      <c r="D5" s="74" t="s">
        <v>88</v>
      </c>
      <c r="H5" s="85" t="str">
        <f>IF(PM_Index=1001, "With Average Input","Simulated Trial "&amp;PM_Index)</f>
        <v>Simulated Trial 1</v>
      </c>
      <c r="I5" s="85"/>
      <c r="J5" s="85"/>
      <c r="K5" s="85"/>
      <c r="L5" s="85"/>
      <c r="M5" s="57"/>
      <c r="N5" s="56"/>
      <c r="O5" s="56"/>
      <c r="P5" s="56"/>
      <c r="Q5" s="56"/>
      <c r="R5" s="56"/>
      <c r="S5" s="56"/>
      <c r="Z5" s="16" t="b">
        <v>0</v>
      </c>
      <c r="AA5" s="16" t="s">
        <v>70</v>
      </c>
    </row>
    <row r="6" spans="2:33" ht="23.5" customHeight="1" x14ac:dyDescent="0.35">
      <c r="D6" s="61">
        <f>AB6*25.4</f>
        <v>678.18428512827404</v>
      </c>
      <c r="E6" s="77"/>
      <c r="H6" s="85"/>
      <c r="I6" s="85"/>
      <c r="J6" s="85"/>
      <c r="K6" s="85"/>
      <c r="L6" s="85"/>
      <c r="M6" s="57" t="s">
        <v>91</v>
      </c>
      <c r="N6" s="56"/>
      <c r="O6" s="56"/>
      <c r="P6" s="56"/>
      <c r="Q6" s="56"/>
      <c r="R6" s="56"/>
      <c r="S6" s="56"/>
      <c r="Z6" s="16">
        <v>1</v>
      </c>
      <c r="AA6" s="16">
        <f>IF(Z5,1001,Z6)</f>
        <v>1</v>
      </c>
      <c r="AB6" s="30">
        <f>INDEX(AD6:AE6,AF14)</f>
        <v>26.700168705837562</v>
      </c>
      <c r="AD6" s="17">
        <f>INDEX( [0]!Rain.MD, PM_Index )/25.4</f>
        <v>26.700168705837562</v>
      </c>
      <c r="AE6" s="18">
        <f>INDEX( [0]!Rain2.MD, PM_Index )/25.4</f>
        <v>20.55912990349492</v>
      </c>
    </row>
    <row r="7" spans="2:33" ht="15.5" x14ac:dyDescent="0.35">
      <c r="C7" s="73" t="s">
        <v>71</v>
      </c>
      <c r="D7" s="69">
        <f>INDEX('Rainfall Library'!C1008:D1008,Region)</f>
        <v>912.2667511078813</v>
      </c>
      <c r="E7" s="78"/>
      <c r="H7" s="70" t="s">
        <v>94</v>
      </c>
      <c r="I7" s="60"/>
      <c r="M7" s="57"/>
      <c r="N7" s="56"/>
      <c r="O7" s="56"/>
      <c r="P7" s="56"/>
      <c r="Q7" s="56"/>
      <c r="R7" s="56"/>
      <c r="S7" s="56"/>
      <c r="AB7" s="16">
        <f>INDEX('Rainfall Library'!C1008:D1008,Region)/25.4</f>
        <v>35.916013823144937</v>
      </c>
    </row>
    <row r="8" spans="2:33" x14ac:dyDescent="0.35">
      <c r="H8" s="60"/>
      <c r="I8" s="60"/>
      <c r="J8" s="60"/>
      <c r="K8" s="60"/>
      <c r="M8" s="57"/>
      <c r="N8" s="56"/>
      <c r="O8" s="56"/>
      <c r="P8" s="56"/>
      <c r="Q8" s="56"/>
      <c r="R8" s="56"/>
      <c r="S8" s="56"/>
    </row>
    <row r="9" spans="2:33" ht="14.5" customHeight="1" x14ac:dyDescent="0.35">
      <c r="C9" s="35"/>
      <c r="H9" s="60"/>
      <c r="I9" s="60"/>
      <c r="J9" s="60"/>
      <c r="K9" s="60"/>
      <c r="M9" s="57"/>
      <c r="N9" s="56"/>
      <c r="O9" s="56"/>
      <c r="P9" s="56"/>
      <c r="Q9" s="56"/>
      <c r="R9" s="56"/>
      <c r="S9" s="56"/>
    </row>
    <row r="10" spans="2:33" ht="28.5" x14ac:dyDescent="0.65">
      <c r="C10" s="44" t="s">
        <v>90</v>
      </c>
      <c r="J10" s="44" t="s">
        <v>59</v>
      </c>
      <c r="M10" s="57"/>
      <c r="N10" s="57"/>
      <c r="O10" s="57"/>
      <c r="P10" s="57"/>
      <c r="Q10" s="57"/>
      <c r="R10" s="56"/>
      <c r="S10" s="57"/>
    </row>
    <row r="11" spans="2:33" ht="15" thickBot="1" x14ac:dyDescent="0.4">
      <c r="J11" s="33"/>
    </row>
    <row r="12" spans="2:33" ht="15.5" x14ac:dyDescent="0.35">
      <c r="C12" s="36"/>
      <c r="D12" s="36" t="s">
        <v>96</v>
      </c>
      <c r="E12" s="36" t="s">
        <v>47</v>
      </c>
      <c r="F12" s="36" t="s">
        <v>65</v>
      </c>
      <c r="G12" s="19" t="s">
        <v>54</v>
      </c>
      <c r="J12" s="58"/>
      <c r="K12" s="36" t="s">
        <v>89</v>
      </c>
      <c r="N12" s="36" t="s">
        <v>46</v>
      </c>
      <c r="Z12" s="20" t="s">
        <v>55</v>
      </c>
      <c r="AA12" s="21"/>
      <c r="AC12" s="20" t="s">
        <v>56</v>
      </c>
      <c r="AD12" s="21"/>
    </row>
    <row r="13" spans="2:33" ht="15.5" x14ac:dyDescent="0.35">
      <c r="C13" s="65" t="s">
        <v>20</v>
      </c>
      <c r="D13" s="37" t="s">
        <v>60</v>
      </c>
      <c r="E13" s="37" t="s">
        <v>97</v>
      </c>
      <c r="F13" s="37" t="s">
        <v>98</v>
      </c>
      <c r="G13" s="16" t="s">
        <v>8</v>
      </c>
      <c r="H13" s="16" t="s">
        <v>19</v>
      </c>
      <c r="J13" s="58" t="s">
        <v>44</v>
      </c>
      <c r="K13" s="36" t="s">
        <v>47</v>
      </c>
      <c r="L13" s="36"/>
      <c r="N13" s="36" t="s">
        <v>89</v>
      </c>
      <c r="S13" s="72" t="s">
        <v>74</v>
      </c>
      <c r="Z13" s="22" t="s">
        <v>43</v>
      </c>
      <c r="AA13" s="23" t="s">
        <v>44</v>
      </c>
      <c r="AC13" s="22" t="s">
        <v>45</v>
      </c>
      <c r="AD13" s="23" t="s">
        <v>44</v>
      </c>
      <c r="AG13" s="16" t="s">
        <v>15</v>
      </c>
    </row>
    <row r="14" spans="2:33" ht="20.5" customHeight="1" x14ac:dyDescent="0.35">
      <c r="B14" s="16" t="s">
        <v>48</v>
      </c>
      <c r="C14" s="36"/>
      <c r="D14" s="38">
        <v>5</v>
      </c>
      <c r="E14" s="45">
        <f>INDEX(Crops!$C$3:$C$8,'Planting Decisions'!$AG14)</f>
        <v>200</v>
      </c>
      <c r="F14" s="45">
        <f>INDEX(Crops!$D$3:$D$8,'Planting Decisions'!AG14)</f>
        <v>140</v>
      </c>
      <c r="G14" s="15"/>
      <c r="H14" s="15"/>
      <c r="J14" s="67">
        <f>AA14*AD14</f>
        <v>1</v>
      </c>
      <c r="K14" s="62">
        <f>J14*D14*E14-(F14*D14)</f>
        <v>300</v>
      </c>
      <c r="L14" s="36"/>
      <c r="N14" s="37" t="s">
        <v>47</v>
      </c>
      <c r="O14" s="40" t="s">
        <v>78</v>
      </c>
      <c r="P14" s="39"/>
      <c r="Q14" s="29" t="s">
        <v>58</v>
      </c>
      <c r="R14" s="41">
        <v>1500</v>
      </c>
      <c r="S14" s="42">
        <f>COUNTIF( Total, Q14 &amp; R14 ) / PM_Trials</f>
        <v>0</v>
      </c>
      <c r="Z14" s="24">
        <f>INDEX('Yield Responses'!$G$2:$L$2,'Planting Decisions'!AG14)</f>
        <v>11.999999999999998</v>
      </c>
      <c r="AA14" s="25">
        <f>1-MIN(1,MAX(0,'Yield Responses'!$C$3*($AB$6-Z14)^2+'Yield Responses'!$D$3*($AB$6-Z14)+'Yield Responses'!$E$3))</f>
        <v>1</v>
      </c>
      <c r="AC14" s="22">
        <f>INDEX('Yield Responses'!$G$15:$L$15,'Planting Decisions'!AG14)</f>
        <v>5.5</v>
      </c>
      <c r="AD14" s="25">
        <f>1-MIN(MAX(,0,($D$3-AC14)*(1/(3-AC14))),1)</f>
        <v>1</v>
      </c>
      <c r="AF14" s="16">
        <v>1</v>
      </c>
      <c r="AG14" s="16">
        <v>3</v>
      </c>
    </row>
    <row r="15" spans="2:33" ht="20.5" customHeight="1" x14ac:dyDescent="0.35">
      <c r="B15" s="16" t="s">
        <v>49</v>
      </c>
      <c r="C15" s="36"/>
      <c r="D15" s="38">
        <v>2</v>
      </c>
      <c r="E15" s="45">
        <f>INDEX(Crops!$C$3:$C$8,'Planting Decisions'!$AG15)</f>
        <v>210</v>
      </c>
      <c r="F15" s="45">
        <f>INDEX(Crops!$D$3:$D$8,'Planting Decisions'!AG15)</f>
        <v>120</v>
      </c>
      <c r="G15" s="15"/>
      <c r="H15" s="15"/>
      <c r="J15" s="67">
        <f>AA15*AD15</f>
        <v>1</v>
      </c>
      <c r="K15" s="62">
        <f t="shared" ref="K15:K17" si="0">J15*D15*E15-(F15*D15)</f>
        <v>180</v>
      </c>
      <c r="M15" s="64" t="str">
        <f>H5</f>
        <v>Simulated Trial 1</v>
      </c>
      <c r="N15" s="63">
        <f>SUM(K14:K17)</f>
        <v>480</v>
      </c>
      <c r="O15" s="40" t="s">
        <v>79</v>
      </c>
      <c r="P15" s="39"/>
      <c r="Q15" s="29" t="s">
        <v>58</v>
      </c>
      <c r="R15" s="41">
        <v>800</v>
      </c>
      <c r="S15" s="42">
        <f>COUNTIF( Total, Q15 &amp; R15 ) / PM_Trials</f>
        <v>0</v>
      </c>
      <c r="Z15" s="24">
        <f>INDEX('Yield Responses'!$G$2:$L$2,'Planting Decisions'!AG15)</f>
        <v>18</v>
      </c>
      <c r="AA15" s="25">
        <f>1-MIN(1,MAX(0,'Yield Responses'!$C$3*($AB$6-Z15)^2+'Yield Responses'!$D$3*($AB$6-Z15)+'Yield Responses'!$E$3))</f>
        <v>1</v>
      </c>
      <c r="AC15" s="22">
        <f>INDEX('Yield Responses'!$G$15:$L$15,'Planting Decisions'!AG15)</f>
        <v>4.5</v>
      </c>
      <c r="AD15" s="25">
        <f>1-MIN(MAX(,0,($D$3-AC15)*(1/(3-AC15))),1)</f>
        <v>1</v>
      </c>
      <c r="AF15" s="16" t="s">
        <v>39</v>
      </c>
      <c r="AG15" s="16">
        <v>6</v>
      </c>
    </row>
    <row r="16" spans="2:33" ht="20.5" customHeight="1" x14ac:dyDescent="0.35">
      <c r="B16" s="16" t="s">
        <v>50</v>
      </c>
      <c r="C16" s="36"/>
      <c r="D16" s="38">
        <v>0</v>
      </c>
      <c r="E16" s="45">
        <f>INDEX(Crops!$C$3:$C$8,'Planting Decisions'!$AG16)</f>
        <v>320</v>
      </c>
      <c r="F16" s="45">
        <f>INDEX(Crops!$D$3:$D$8,'Planting Decisions'!AG16)</f>
        <v>100</v>
      </c>
      <c r="G16" s="15"/>
      <c r="H16" s="15"/>
      <c r="J16" s="67">
        <f>AA16*AD16</f>
        <v>6.6079544534477952E-2</v>
      </c>
      <c r="K16" s="62">
        <f t="shared" si="0"/>
        <v>0</v>
      </c>
      <c r="L16" s="36"/>
      <c r="M16" s="68" t="s">
        <v>71</v>
      </c>
      <c r="N16" s="55">
        <f>AVERAGE(Total)</f>
        <v>358.39224629095736</v>
      </c>
      <c r="O16" s="40" t="s">
        <v>84</v>
      </c>
      <c r="P16" s="39"/>
      <c r="Q16" s="29" t="s">
        <v>72</v>
      </c>
      <c r="R16" s="41">
        <v>-900</v>
      </c>
      <c r="S16" s="42">
        <f>COUNTIF( Total, Q16 &amp; R16 ) / PM_Trials</f>
        <v>4.8000000000000001E-2</v>
      </c>
      <c r="Z16" s="24">
        <f>INDEX('Yield Responses'!$G$2:$L$2,'Planting Decisions'!AG16)</f>
        <v>31</v>
      </c>
      <c r="AA16" s="25">
        <f>1-MIN(1,MAX(0,'Yield Responses'!$C$3*($AB$6-Z16)^2+'Yield Responses'!$D$3*($AB$6-Z16)+'Yield Responses'!$E$3))</f>
        <v>6.6079544534477952E-2</v>
      </c>
      <c r="AC16" s="22">
        <f>INDEX('Yield Responses'!$G$15:$L$15,'Planting Decisions'!AG16)</f>
        <v>6</v>
      </c>
      <c r="AD16" s="25">
        <f>1-MIN(MAX(,0,($D$3-AC16)*(1/(3-AC16))),1)</f>
        <v>1</v>
      </c>
      <c r="AF16" s="16" t="s">
        <v>40</v>
      </c>
      <c r="AG16" s="16">
        <v>1</v>
      </c>
    </row>
    <row r="17" spans="2:33" ht="20.5" customHeight="1" thickBot="1" x14ac:dyDescent="0.4">
      <c r="B17" s="16" t="s">
        <v>51</v>
      </c>
      <c r="C17" s="36"/>
      <c r="D17" s="38">
        <v>0</v>
      </c>
      <c r="E17" s="45">
        <f>INDEX(Crops!$C$3:$C$8,'Planting Decisions'!$AG17)</f>
        <v>350</v>
      </c>
      <c r="F17" s="45">
        <f>INDEX(Crops!$D$3:$D$8,'Planting Decisions'!AG17)</f>
        <v>275</v>
      </c>
      <c r="G17" s="15"/>
      <c r="H17" s="15"/>
      <c r="J17" s="67">
        <f>AA17*AD17</f>
        <v>1</v>
      </c>
      <c r="K17" s="62">
        <f t="shared" si="0"/>
        <v>0</v>
      </c>
      <c r="L17" s="36"/>
      <c r="M17" s="66" t="s">
        <v>92</v>
      </c>
      <c r="N17" s="66">
        <f>N15-N16</f>
        <v>121.60775370904264</v>
      </c>
      <c r="O17" s="40" t="s">
        <v>85</v>
      </c>
      <c r="P17" s="39"/>
      <c r="Q17" s="29" t="s">
        <v>72</v>
      </c>
      <c r="R17" s="41">
        <v>0</v>
      </c>
      <c r="S17" s="42">
        <f>COUNTIF( Total, Q17 &amp; R17 ) / PM_Trials</f>
        <v>8.4000000000000005E-2</v>
      </c>
      <c r="Z17" s="26">
        <f>INDEX('Yield Responses'!$G$2:$L$2,'Planting Decisions'!AG17)</f>
        <v>14</v>
      </c>
      <c r="AA17" s="27">
        <f>1-MIN(1,MAX(0,'Yield Responses'!$C$3*($AB$6-Z17)^2+'Yield Responses'!$D$3*($AB$6-Z17)+'Yield Responses'!$E$3))</f>
        <v>1</v>
      </c>
      <c r="AC17" s="28">
        <f>INDEX('Yield Responses'!$G$15:$L$15,'Planting Decisions'!AG17)</f>
        <v>4.5</v>
      </c>
      <c r="AD17" s="27">
        <f>1-MIN(MAX(,0,($D$3-AC17)*(1/(3-AC17))),1)</f>
        <v>1</v>
      </c>
      <c r="AG17" s="16">
        <v>4</v>
      </c>
    </row>
    <row r="18" spans="2:33" ht="20.5" customHeight="1" x14ac:dyDescent="0.35">
      <c r="C18" s="59" t="s">
        <v>99</v>
      </c>
      <c r="D18" s="36">
        <f>SUM(D14:D17)</f>
        <v>7</v>
      </c>
      <c r="E18" s="36" t="s">
        <v>68</v>
      </c>
      <c r="F18" s="46">
        <f>SUMPRODUCT(F14:F17,D14:D17)</f>
        <v>940</v>
      </c>
      <c r="J18" s="33"/>
      <c r="N18" s="31"/>
    </row>
    <row r="19" spans="2:33" ht="15" customHeight="1" x14ac:dyDescent="0.35"/>
    <row r="20" spans="2:33" x14ac:dyDescent="0.35">
      <c r="N20" s="19" t="s">
        <v>75</v>
      </c>
    </row>
    <row r="21" spans="2:33" ht="15.5" x14ac:dyDescent="0.35">
      <c r="L21" s="76" t="s">
        <v>100</v>
      </c>
      <c r="N21" s="47" t="s">
        <v>93</v>
      </c>
    </row>
  </sheetData>
  <mergeCells count="3">
    <mergeCell ref="E6:E7"/>
    <mergeCell ref="H2:L3"/>
    <mergeCell ref="H5:L6"/>
  </mergeCells>
  <conditionalFormatting sqref="D14:D17 F18">
    <cfRule type="expression" dxfId="18" priority="24">
      <formula>$F$18&gt;$C$3</formula>
    </cfRule>
  </conditionalFormatting>
  <conditionalFormatting sqref="S14:S17">
    <cfRule type="expression" dxfId="17" priority="21">
      <formula>$Z$5</formula>
    </cfRule>
  </conditionalFormatting>
  <conditionalFormatting sqref="N16">
    <cfRule type="expression" dxfId="16" priority="20">
      <formula>$Z$5</formula>
    </cfRule>
  </conditionalFormatting>
  <conditionalFormatting sqref="D7">
    <cfRule type="expression" dxfId="15" priority="18">
      <formula>$Z$5</formula>
    </cfRule>
  </conditionalFormatting>
  <conditionalFormatting sqref="E6">
    <cfRule type="expression" dxfId="14" priority="17">
      <formula>$Z$5</formula>
    </cfRule>
  </conditionalFormatting>
  <conditionalFormatting sqref="M2:S10">
    <cfRule type="expression" dxfId="13" priority="15">
      <formula>$Z$5</formula>
    </cfRule>
  </conditionalFormatting>
  <conditionalFormatting sqref="H7">
    <cfRule type="expression" dxfId="12" priority="14">
      <formula>$Z$5</formula>
    </cfRule>
  </conditionalFormatting>
  <conditionalFormatting sqref="H5:L6">
    <cfRule type="expression" dxfId="11" priority="13">
      <formula>$Z$5</formula>
    </cfRule>
  </conditionalFormatting>
  <conditionalFormatting sqref="D6">
    <cfRule type="expression" dxfId="10" priority="12">
      <formula>$Z$5</formula>
    </cfRule>
  </conditionalFormatting>
  <conditionalFormatting sqref="J14:K17">
    <cfRule type="expression" dxfId="9" priority="11">
      <formula>$Z$5</formula>
    </cfRule>
  </conditionalFormatting>
  <conditionalFormatting sqref="N15">
    <cfRule type="expression" dxfId="8" priority="10">
      <formula>$Z$5</formula>
    </cfRule>
  </conditionalFormatting>
  <conditionalFormatting sqref="M15">
    <cfRule type="expression" dxfId="7" priority="9">
      <formula>$Z$5</formula>
    </cfRule>
  </conditionalFormatting>
  <conditionalFormatting sqref="N17">
    <cfRule type="expression" dxfId="6" priority="8">
      <formula>$Z$5</formula>
    </cfRule>
  </conditionalFormatting>
  <conditionalFormatting sqref="M17">
    <cfRule type="expression" dxfId="5" priority="7">
      <formula>$Z$5</formula>
    </cfRule>
  </conditionalFormatting>
  <conditionalFormatting sqref="M16">
    <cfRule type="expression" dxfId="4" priority="6">
      <formula>$Z$5</formula>
    </cfRule>
  </conditionalFormatting>
  <conditionalFormatting sqref="H2">
    <cfRule type="expression" dxfId="3" priority="5">
      <formula>$Z$5</formula>
    </cfRule>
  </conditionalFormatting>
  <conditionalFormatting sqref="S13">
    <cfRule type="expression" dxfId="2" priority="3">
      <formula>$Z$5</formula>
    </cfRule>
  </conditionalFormatting>
  <conditionalFormatting sqref="C7">
    <cfRule type="expression" dxfId="1" priority="2">
      <formula>$Z$5</formula>
    </cfRule>
  </conditionalFormatting>
  <conditionalFormatting sqref="L21">
    <cfRule type="expression" dxfId="0" priority="1">
      <formula>$Z$5</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anchor moveWithCells="1">
                  <from>
                    <xdr:col>2</xdr:col>
                    <xdr:colOff>6350</xdr:colOff>
                    <xdr:row>12</xdr:row>
                    <xdr:rowOff>228600</xdr:rowOff>
                  </from>
                  <to>
                    <xdr:col>2</xdr:col>
                    <xdr:colOff>723900</xdr:colOff>
                    <xdr:row>14</xdr:row>
                    <xdr:rowOff>6350</xdr:rowOff>
                  </to>
                </anchor>
              </controlPr>
            </control>
          </mc:Choice>
        </mc:AlternateContent>
        <mc:AlternateContent xmlns:mc="http://schemas.openxmlformats.org/markup-compatibility/2006">
          <mc:Choice Requires="x14">
            <control shapeId="3075" r:id="rId4" name="Drop Down 3">
              <controlPr defaultSize="0" autoLine="0" autoPict="0">
                <anchor moveWithCells="1">
                  <from>
                    <xdr:col>2</xdr:col>
                    <xdr:colOff>6350</xdr:colOff>
                    <xdr:row>13</xdr:row>
                    <xdr:rowOff>254000</xdr:rowOff>
                  </from>
                  <to>
                    <xdr:col>2</xdr:col>
                    <xdr:colOff>723900</xdr:colOff>
                    <xdr:row>14</xdr:row>
                    <xdr:rowOff>247650</xdr:rowOff>
                  </to>
                </anchor>
              </controlPr>
            </control>
          </mc:Choice>
        </mc:AlternateContent>
        <mc:AlternateContent xmlns:mc="http://schemas.openxmlformats.org/markup-compatibility/2006">
          <mc:Choice Requires="x14">
            <control shapeId="3076" r:id="rId5" name="Drop Down 4">
              <controlPr defaultSize="0" autoLine="0" autoPict="0">
                <anchor moveWithCells="1">
                  <from>
                    <xdr:col>2</xdr:col>
                    <xdr:colOff>6350</xdr:colOff>
                    <xdr:row>14</xdr:row>
                    <xdr:rowOff>254000</xdr:rowOff>
                  </from>
                  <to>
                    <xdr:col>2</xdr:col>
                    <xdr:colOff>723900</xdr:colOff>
                    <xdr:row>15</xdr:row>
                    <xdr:rowOff>247650</xdr:rowOff>
                  </to>
                </anchor>
              </controlPr>
            </control>
          </mc:Choice>
        </mc:AlternateContent>
        <mc:AlternateContent xmlns:mc="http://schemas.openxmlformats.org/markup-compatibility/2006">
          <mc:Choice Requires="x14">
            <control shapeId="3077" r:id="rId6" name="Drop Down 5">
              <controlPr defaultSize="0" autoLine="0" autoPict="0">
                <anchor moveWithCells="1">
                  <from>
                    <xdr:col>2</xdr:col>
                    <xdr:colOff>12700</xdr:colOff>
                    <xdr:row>15</xdr:row>
                    <xdr:rowOff>254000</xdr:rowOff>
                  </from>
                  <to>
                    <xdr:col>2</xdr:col>
                    <xdr:colOff>730250</xdr:colOff>
                    <xdr:row>16</xdr:row>
                    <xdr:rowOff>247650</xdr:rowOff>
                  </to>
                </anchor>
              </controlPr>
            </control>
          </mc:Choice>
        </mc:AlternateContent>
        <mc:AlternateContent xmlns:mc="http://schemas.openxmlformats.org/markup-compatibility/2006">
          <mc:Choice Requires="x14">
            <control shapeId="3078" r:id="rId7" name="Drop Down 6">
              <controlPr defaultSize="0" autoLine="0" autoPict="0">
                <anchor moveWithCells="1">
                  <from>
                    <xdr:col>2</xdr:col>
                    <xdr:colOff>0</xdr:colOff>
                    <xdr:row>5</xdr:row>
                    <xdr:rowOff>12700</xdr:rowOff>
                  </from>
                  <to>
                    <xdr:col>2</xdr:col>
                    <xdr:colOff>717550</xdr:colOff>
                    <xdr:row>5</xdr:row>
                    <xdr:rowOff>266700</xdr:rowOff>
                  </to>
                </anchor>
              </controlPr>
            </control>
          </mc:Choice>
        </mc:AlternateContent>
        <mc:AlternateContent xmlns:mc="http://schemas.openxmlformats.org/markup-compatibility/2006">
          <mc:Choice Requires="x14">
            <control shapeId="3079" r:id="rId8" name="Spinner 7">
              <controlPr defaultSize="0" autoPict="0">
                <anchor moveWithCells="1" sizeWithCells="1">
                  <from>
                    <xdr:col>12</xdr:col>
                    <xdr:colOff>171450</xdr:colOff>
                    <xdr:row>19</xdr:row>
                    <xdr:rowOff>38100</xdr:rowOff>
                  </from>
                  <to>
                    <xdr:col>12</xdr:col>
                    <xdr:colOff>717550</xdr:colOff>
                    <xdr:row>21</xdr:row>
                    <xdr:rowOff>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6</xdr:col>
                    <xdr:colOff>514350</xdr:colOff>
                    <xdr:row>3</xdr:row>
                    <xdr:rowOff>19050</xdr:rowOff>
                  </from>
                  <to>
                    <xdr:col>9</xdr:col>
                    <xdr:colOff>107950</xdr:colOff>
                    <xdr:row>4</xdr:row>
                    <xdr:rowOff>19050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in="0" type="column" displayEmptyCellsAs="gap" minAxisType="custom" xr2:uid="{4213AFA6-3835-4F4C-958D-320901A2700F}">
          <x14:colorSeries theme="0" tint="-4.9989318521683403E-2"/>
          <x14:colorNegative rgb="FFD00000"/>
          <x14:colorAxis rgb="FF000000"/>
          <x14:colorMarkers rgb="FFD00000"/>
          <x14:colorFirst rgb="FFD00000"/>
          <x14:colorLast rgb="FFD00000"/>
          <x14:colorHigh rgb="FFD00000"/>
          <x14:colorLow rgb="FFD00000"/>
          <x14:sparklines>
            <x14:sparkline>
              <xm:f>'SIPmath Chart Data'!D116:D125</xm:f>
              <xm:sqref>E6</xm:sqref>
            </x14:sparkline>
          </x14:sparklines>
        </x14:sparklineGroup>
        <x14:sparklineGroup lineWeight="1.5" displayEmptyCellsAs="gap" xr2:uid="{9A3A5C30-BFBD-4320-B627-CF7D72A632F5}">
          <x14:colorSeries rgb="FF92D050"/>
          <x14:colorNegative rgb="FFD00000"/>
          <x14:colorAxis rgb="FF000000"/>
          <x14:colorMarkers rgb="FFD00000"/>
          <x14:colorFirst rgb="FFD00000"/>
          <x14:colorLast rgb="FFD00000"/>
          <x14:colorHigh rgb="FFD00000"/>
          <x14:colorLow rgb="FFD00000"/>
          <x14:sparklines>
            <x14:sparkline>
              <xm:f>'Yield Responses'!Q16:Q25</xm:f>
              <xm:sqref>H17</xm:sqref>
            </x14:sparkline>
          </x14:sparklines>
        </x14:sparklineGroup>
        <x14:sparklineGroup lineWeight="1.5" displayEmptyCellsAs="gap" xr2:uid="{7418D293-5C06-4575-BE6F-A3AB2794F0B9}">
          <x14:colorSeries rgb="FF92D050"/>
          <x14:colorNegative rgb="FFD00000"/>
          <x14:colorAxis rgb="FF000000"/>
          <x14:colorMarkers rgb="FFD00000"/>
          <x14:colorFirst rgb="FFD00000"/>
          <x14:colorLast rgb="FFD00000"/>
          <x14:colorHigh rgb="FFD00000"/>
          <x14:colorLow rgb="FFD00000"/>
          <x14:sparklines>
            <x14:sparkline>
              <xm:f>'Yield Responses'!Q3:Q12</xm:f>
              <xm:sqref>G17</xm:sqref>
            </x14:sparkline>
          </x14:sparklines>
        </x14:sparklineGroup>
        <x14:sparklineGroup lineWeight="1.5" displayEmptyCellsAs="gap" xr2:uid="{44E268AB-207E-4524-8ACD-FC9435BA9A8D}">
          <x14:colorSeries rgb="FF92D050"/>
          <x14:colorNegative rgb="FFD00000"/>
          <x14:colorAxis rgb="FF000000"/>
          <x14:colorMarkers rgb="FFD00000"/>
          <x14:colorFirst rgb="FFD00000"/>
          <x14:colorLast rgb="FFD00000"/>
          <x14:colorHigh rgb="FFD00000"/>
          <x14:colorLow rgb="FFD00000"/>
          <x14:sparklines>
            <x14:sparkline>
              <xm:f>'Yield Responses'!P3:P12</xm:f>
              <xm:sqref>G16</xm:sqref>
            </x14:sparkline>
          </x14:sparklines>
        </x14:sparklineGroup>
        <x14:sparklineGroup lineWeight="1.5" displayEmptyCellsAs="gap" xr2:uid="{61AD10C2-6614-4D07-873C-FBEB297D4C29}">
          <x14:colorSeries rgb="FF92D050"/>
          <x14:colorNegative rgb="FFD00000"/>
          <x14:colorAxis rgb="FF000000"/>
          <x14:colorMarkers rgb="FFD00000"/>
          <x14:colorFirst rgb="FFD00000"/>
          <x14:colorLast rgb="FFD00000"/>
          <x14:colorHigh rgb="FFD00000"/>
          <x14:colorLow rgb="FFD00000"/>
          <x14:sparklines>
            <x14:sparkline>
              <xm:f>'Yield Responses'!P16:P25</xm:f>
              <xm:sqref>H16</xm:sqref>
            </x14:sparkline>
          </x14:sparklines>
        </x14:sparklineGroup>
        <x14:sparklineGroup lineWeight="1.5" displayEmptyCellsAs="gap" xr2:uid="{7711DB16-AA60-4F73-8A5A-D27664C4F9D3}">
          <x14:colorSeries rgb="FF92D050"/>
          <x14:colorNegative rgb="FFD00000"/>
          <x14:colorAxis rgb="FF000000"/>
          <x14:colorMarkers rgb="FFD00000"/>
          <x14:colorFirst rgb="FFD00000"/>
          <x14:colorLast rgb="FFD00000"/>
          <x14:colorHigh rgb="FFD00000"/>
          <x14:colorLow rgb="FFD00000"/>
          <x14:sparklines>
            <x14:sparkline>
              <xm:f>'Yield Responses'!O16:O25</xm:f>
              <xm:sqref>H15</xm:sqref>
            </x14:sparkline>
          </x14:sparklines>
        </x14:sparklineGroup>
        <x14:sparklineGroup lineWeight="1.5" displayEmptyCellsAs="gap" xr2:uid="{D5354B6F-6E1C-4C4F-AFBC-D9B7EEABAB30}">
          <x14:colorSeries rgb="FF92D050"/>
          <x14:colorNegative rgb="FFD00000"/>
          <x14:colorAxis rgb="FF000000"/>
          <x14:colorMarkers rgb="FFD00000"/>
          <x14:colorFirst rgb="FFD00000"/>
          <x14:colorLast rgb="FFD00000"/>
          <x14:colorHigh rgb="FFD00000"/>
          <x14:colorLow rgb="FFD00000"/>
          <x14:sparklines>
            <x14:sparkline>
              <xm:f>'Yield Responses'!O3:O12</xm:f>
              <xm:sqref>G15</xm:sqref>
            </x14:sparkline>
          </x14:sparklines>
        </x14:sparklineGroup>
        <x14:sparklineGroup lineWeight="1.5" displayEmptyCellsAs="gap" xr2:uid="{C809CC2F-930F-4C37-8173-A848C1519EC2}">
          <x14:colorSeries rgb="FF92D050"/>
          <x14:colorNegative rgb="FFD00000"/>
          <x14:colorAxis rgb="FF000000"/>
          <x14:colorMarkers rgb="FFD00000"/>
          <x14:colorFirst rgb="FFD00000"/>
          <x14:colorLast rgb="FFD00000"/>
          <x14:colorHigh rgb="FFD00000"/>
          <x14:colorLow rgb="FFD00000"/>
          <x14:sparklines>
            <x14:sparkline>
              <xm:f>'Yield Responses'!N16:N25</xm:f>
              <xm:sqref>H14</xm:sqref>
            </x14:sparkline>
          </x14:sparklines>
        </x14:sparklineGroup>
        <x14:sparklineGroup lineWeight="1.5" displayEmptyCellsAs="gap" xr2:uid="{C7F54592-67B3-4044-B45B-127191457323}">
          <x14:colorSeries rgb="FF92D050"/>
          <x14:colorNegative rgb="FFD00000"/>
          <x14:colorAxis rgb="FF000000"/>
          <x14:colorMarkers rgb="FFD00000"/>
          <x14:colorFirst rgb="FFD00000"/>
          <x14:colorLast rgb="FFD00000"/>
          <x14:colorHigh rgb="FFD00000"/>
          <x14:colorLow rgb="FFD00000"/>
          <x14:sparklines>
            <x14:sparkline>
              <xm:f>'Yield Responses'!N3:N12</xm:f>
              <xm:sqref>G14</xm:sqref>
            </x14:sparkline>
          </x14:sparklines>
        </x14:sparklineGroup>
        <x14:sparklineGroup manualMin="0" type="column" displayEmptyCellsAs="gap" minAxisType="custom" xr2:uid="{FFA594BA-3788-4D29-AA30-67DA83C8A840}">
          <x14:colorSeries rgb="FF00B0F0"/>
          <x14:colorNegative rgb="FFD00000"/>
          <x14:colorAxis rgb="FF000000"/>
          <x14:colorMarkers rgb="FFD00000"/>
          <x14:colorFirst rgb="FFD00000"/>
          <x14:colorLast rgb="FFD00000"/>
          <x14:colorHigh rgb="FFD00000"/>
          <x14:colorLow rgb="FFD00000"/>
          <x14:sparklines>
            <x14:sparkline>
              <xm:f>'SIPmath Chart Data'!D116:D125</xm:f>
              <xm:sqref>AB6</xm:sqref>
            </x14:sparkline>
          </x14:sparklines>
        </x14:sparklineGroup>
        <x14:sparklineGroup manualMin="0" type="column" displayEmptyCellsAs="gap" minAxisType="custom" xr2:uid="{D2EBD5A3-8B78-429B-8BC5-FCBF75166C4F}">
          <x14:colorSeries rgb="FF92D050"/>
          <x14:colorNegative rgb="FFD00000"/>
          <x14:colorAxis rgb="FF000000"/>
          <x14:colorMarkers rgb="FFD00000"/>
          <x14:colorFirst rgb="FFD00000"/>
          <x14:colorLast rgb="FFD00000"/>
          <x14:colorHigh rgb="FFD00000"/>
          <x14:colorLow rgb="FFD00000"/>
          <x14:sparklines>
            <x14:sparkline>
              <xm:f>PM_Rain2_hist_data</xm:f>
              <xm:sqref>AE6</xm:sqref>
            </x14:sparkline>
          </x14:sparklines>
        </x14:sparklineGroup>
        <x14:sparklineGroup manualMin="0" type="column" displayEmptyCellsAs="gap" minAxisType="custom" xr2:uid="{6537E1BB-6161-4BB2-8811-9F01F76958D3}">
          <x14:colorSeries rgb="FF92D050"/>
          <x14:colorNegative rgb="FFD00000"/>
          <x14:colorAxis rgb="FF000000"/>
          <x14:colorMarkers rgb="FFD00000"/>
          <x14:colorFirst rgb="FFD00000"/>
          <x14:colorLast rgb="FFD00000"/>
          <x14:colorHigh rgb="FFD00000"/>
          <x14:colorLow rgb="FFD00000"/>
          <x14:sparklines>
            <x14:sparkline>
              <xm:f>PM_Rain_hist_data</xm:f>
              <xm:sqref>AD6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69313-A488-426F-A139-A28FF3124CF8}">
  <dimension ref="A1:E1008"/>
  <sheetViews>
    <sheetView workbookViewId="0">
      <selection activeCell="C1" sqref="C1"/>
    </sheetView>
  </sheetViews>
  <sheetFormatPr defaultRowHeight="14.5" outlineLevelRow="1" x14ac:dyDescent="0.35"/>
  <cols>
    <col min="1" max="1" width="18.7265625" bestFit="1" customWidth="1"/>
  </cols>
  <sheetData>
    <row r="1" spans="1:5" x14ac:dyDescent="0.35">
      <c r="A1" t="s">
        <v>0</v>
      </c>
      <c r="B1">
        <v>1000</v>
      </c>
    </row>
    <row r="2" spans="1:5" x14ac:dyDescent="0.35">
      <c r="A2" t="s">
        <v>5</v>
      </c>
      <c r="B2" t="s">
        <v>6</v>
      </c>
    </row>
    <row r="3" spans="1:5" x14ac:dyDescent="0.35">
      <c r="A3" t="s">
        <v>106</v>
      </c>
    </row>
    <row r="4" spans="1:5" x14ac:dyDescent="0.35">
      <c r="A4" t="s">
        <v>105</v>
      </c>
      <c r="D4" t="s">
        <v>3</v>
      </c>
      <c r="E4" t="s">
        <v>4</v>
      </c>
    </row>
    <row r="5" spans="1:5" x14ac:dyDescent="0.35">
      <c r="D5" t="s">
        <v>2</v>
      </c>
      <c r="E5">
        <v>1001</v>
      </c>
    </row>
    <row r="6" spans="1:5" x14ac:dyDescent="0.35">
      <c r="A6" t="s">
        <v>7</v>
      </c>
      <c r="C6" t="s">
        <v>86</v>
      </c>
    </row>
    <row r="7" spans="1:5" x14ac:dyDescent="0.35">
      <c r="C7" t="s">
        <v>39</v>
      </c>
      <c r="D7" t="s">
        <v>40</v>
      </c>
    </row>
    <row r="8" spans="1:5" hidden="1" outlineLevel="1" x14ac:dyDescent="0.35">
      <c r="B8">
        <v>1</v>
      </c>
      <c r="C8">
        <v>678.18428512827404</v>
      </c>
      <c r="D8">
        <v>522.20189954877094</v>
      </c>
    </row>
    <row r="9" spans="1:5" hidden="1" outlineLevel="1" x14ac:dyDescent="0.35">
      <c r="B9">
        <v>2</v>
      </c>
      <c r="C9">
        <v>1567.8038178137269</v>
      </c>
      <c r="D9">
        <v>1207.2089397165698</v>
      </c>
    </row>
    <row r="10" spans="1:5" hidden="1" outlineLevel="1" x14ac:dyDescent="0.35">
      <c r="B10">
        <v>3</v>
      </c>
      <c r="C10">
        <v>1025.6550406397905</v>
      </c>
      <c r="D10">
        <v>789.75438129263864</v>
      </c>
    </row>
    <row r="11" spans="1:5" hidden="1" outlineLevel="1" x14ac:dyDescent="0.35">
      <c r="B11">
        <v>4</v>
      </c>
      <c r="C11">
        <v>571.38289831715713</v>
      </c>
      <c r="D11">
        <v>439.96483170421101</v>
      </c>
    </row>
    <row r="12" spans="1:5" hidden="1" outlineLevel="1" x14ac:dyDescent="0.35">
      <c r="B12">
        <v>5</v>
      </c>
      <c r="C12">
        <v>539.90342796083792</v>
      </c>
      <c r="D12">
        <v>415.72563952984513</v>
      </c>
    </row>
    <row r="13" spans="1:5" hidden="1" outlineLevel="1" x14ac:dyDescent="0.35">
      <c r="B13">
        <v>6</v>
      </c>
      <c r="C13">
        <v>598.26552240411945</v>
      </c>
      <c r="D13">
        <v>460.66445225117201</v>
      </c>
    </row>
    <row r="14" spans="1:5" hidden="1" outlineLevel="1" x14ac:dyDescent="0.35">
      <c r="B14">
        <v>7</v>
      </c>
      <c r="C14">
        <v>571.6351649402211</v>
      </c>
      <c r="D14">
        <v>440.15907700397031</v>
      </c>
    </row>
    <row r="15" spans="1:5" hidden="1" outlineLevel="1" x14ac:dyDescent="0.35">
      <c r="B15">
        <v>8</v>
      </c>
      <c r="C15">
        <v>854.73225649479025</v>
      </c>
      <c r="D15">
        <v>658.14383750098852</v>
      </c>
    </row>
    <row r="16" spans="1:5" hidden="1" outlineLevel="1" x14ac:dyDescent="0.35">
      <c r="B16">
        <v>9</v>
      </c>
      <c r="C16">
        <v>1131.4035716831647</v>
      </c>
      <c r="D16">
        <v>871.18075019603691</v>
      </c>
    </row>
    <row r="17" spans="2:4" hidden="1" outlineLevel="1" x14ac:dyDescent="0.35">
      <c r="B17">
        <v>10</v>
      </c>
      <c r="C17">
        <v>694.46616095176614</v>
      </c>
      <c r="D17">
        <v>534.7389439328598</v>
      </c>
    </row>
    <row r="18" spans="2:4" hidden="1" outlineLevel="1" x14ac:dyDescent="0.35">
      <c r="B18">
        <v>11</v>
      </c>
      <c r="C18">
        <v>1125.3397407658244</v>
      </c>
      <c r="D18">
        <v>866.51160038968499</v>
      </c>
    </row>
    <row r="19" spans="2:4" hidden="1" outlineLevel="1" x14ac:dyDescent="0.35">
      <c r="B19">
        <v>12</v>
      </c>
      <c r="C19">
        <v>821.73116295847876</v>
      </c>
      <c r="D19">
        <v>632.73299547802867</v>
      </c>
    </row>
    <row r="20" spans="2:4" hidden="1" outlineLevel="1" x14ac:dyDescent="0.35">
      <c r="B20">
        <v>13</v>
      </c>
      <c r="C20">
        <v>420.48791666557503</v>
      </c>
      <c r="D20">
        <v>323.77569583249277</v>
      </c>
    </row>
    <row r="21" spans="2:4" hidden="1" outlineLevel="1" x14ac:dyDescent="0.35">
      <c r="B21">
        <v>14</v>
      </c>
      <c r="C21">
        <v>403.850258023501</v>
      </c>
      <c r="D21">
        <v>310.96469867809577</v>
      </c>
    </row>
    <row r="22" spans="2:4" hidden="1" outlineLevel="1" x14ac:dyDescent="0.35">
      <c r="B22">
        <v>15</v>
      </c>
      <c r="C22">
        <v>1220.6052062007768</v>
      </c>
      <c r="D22">
        <v>939.86600877459807</v>
      </c>
    </row>
    <row r="23" spans="2:4" hidden="1" outlineLevel="1" x14ac:dyDescent="0.35">
      <c r="B23">
        <v>16</v>
      </c>
      <c r="C23">
        <v>638.91076388251872</v>
      </c>
      <c r="D23">
        <v>491.96128818953935</v>
      </c>
    </row>
    <row r="24" spans="2:4" hidden="1" outlineLevel="1" x14ac:dyDescent="0.35">
      <c r="B24">
        <v>17</v>
      </c>
      <c r="C24">
        <v>577.89641777857537</v>
      </c>
      <c r="D24">
        <v>444.98024168950309</v>
      </c>
    </row>
    <row r="25" spans="2:4" hidden="1" outlineLevel="1" x14ac:dyDescent="0.35">
      <c r="B25">
        <v>18</v>
      </c>
      <c r="C25">
        <v>454.28124096274962</v>
      </c>
      <c r="D25">
        <v>349.79655554131728</v>
      </c>
    </row>
    <row r="26" spans="2:4" hidden="1" outlineLevel="1" x14ac:dyDescent="0.35">
      <c r="B26">
        <v>19</v>
      </c>
      <c r="C26">
        <v>2276.1592829103579</v>
      </c>
      <c r="D26">
        <v>1752.6426478409755</v>
      </c>
    </row>
    <row r="27" spans="2:4" hidden="1" outlineLevel="1" x14ac:dyDescent="0.35">
      <c r="B27">
        <v>20</v>
      </c>
      <c r="C27">
        <v>690.45095489504013</v>
      </c>
      <c r="D27">
        <v>531.6472352691809</v>
      </c>
    </row>
    <row r="28" spans="2:4" hidden="1" outlineLevel="1" x14ac:dyDescent="0.35">
      <c r="B28">
        <v>21</v>
      </c>
      <c r="C28">
        <v>849.80892331544203</v>
      </c>
      <c r="D28">
        <v>654.35287095289038</v>
      </c>
    </row>
    <row r="29" spans="2:4" hidden="1" outlineLevel="1" x14ac:dyDescent="0.35">
      <c r="B29">
        <v>22</v>
      </c>
      <c r="C29">
        <v>1103.3249093776421</v>
      </c>
      <c r="D29">
        <v>849.56018022078456</v>
      </c>
    </row>
    <row r="30" spans="2:4" hidden="1" outlineLevel="1" x14ac:dyDescent="0.35">
      <c r="B30">
        <v>23</v>
      </c>
      <c r="C30">
        <v>1934.4591809570259</v>
      </c>
      <c r="D30">
        <v>1489.53356933691</v>
      </c>
    </row>
    <row r="31" spans="2:4" hidden="1" outlineLevel="1" x14ac:dyDescent="0.35">
      <c r="B31">
        <v>24</v>
      </c>
      <c r="C31">
        <v>1134.0737124934808</v>
      </c>
      <c r="D31">
        <v>873.23675861998015</v>
      </c>
    </row>
    <row r="32" spans="2:4" hidden="1" outlineLevel="1" x14ac:dyDescent="0.35">
      <c r="B32">
        <v>25</v>
      </c>
      <c r="C32">
        <v>1033.4401415193909</v>
      </c>
      <c r="D32">
        <v>795.74890896993111</v>
      </c>
    </row>
    <row r="33" spans="2:4" hidden="1" outlineLevel="1" x14ac:dyDescent="0.35">
      <c r="B33">
        <v>26</v>
      </c>
      <c r="C33">
        <v>613.11331580904903</v>
      </c>
      <c r="D33">
        <v>472.09725317296778</v>
      </c>
    </row>
    <row r="34" spans="2:4" hidden="1" outlineLevel="1" x14ac:dyDescent="0.35">
      <c r="B34">
        <v>27</v>
      </c>
      <c r="C34">
        <v>1083.7244914633861</v>
      </c>
      <c r="D34">
        <v>834.46785842680731</v>
      </c>
    </row>
    <row r="35" spans="2:4" hidden="1" outlineLevel="1" x14ac:dyDescent="0.35">
      <c r="B35">
        <v>28</v>
      </c>
      <c r="C35">
        <v>446.33620708533522</v>
      </c>
      <c r="D35">
        <v>343.67887945570811</v>
      </c>
    </row>
    <row r="36" spans="2:4" hidden="1" outlineLevel="1" x14ac:dyDescent="0.35">
      <c r="B36">
        <v>29</v>
      </c>
      <c r="C36">
        <v>777.31576811341199</v>
      </c>
      <c r="D36">
        <v>598.53314144732724</v>
      </c>
    </row>
    <row r="37" spans="2:4" hidden="1" outlineLevel="1" x14ac:dyDescent="0.35">
      <c r="B37">
        <v>30</v>
      </c>
      <c r="C37">
        <v>1012.4578395111972</v>
      </c>
      <c r="D37">
        <v>779.59253642362182</v>
      </c>
    </row>
    <row r="38" spans="2:4" hidden="1" outlineLevel="1" x14ac:dyDescent="0.35">
      <c r="B38">
        <v>31</v>
      </c>
      <c r="C38">
        <v>1148.6445782708076</v>
      </c>
      <c r="D38">
        <v>884.45632526852194</v>
      </c>
    </row>
    <row r="39" spans="2:4" hidden="1" outlineLevel="1" x14ac:dyDescent="0.35">
      <c r="B39">
        <v>32</v>
      </c>
      <c r="C39">
        <v>3367.8837552574246</v>
      </c>
      <c r="D39">
        <v>2593.2704915482168</v>
      </c>
    </row>
    <row r="40" spans="2:4" hidden="1" outlineLevel="1" x14ac:dyDescent="0.35">
      <c r="B40">
        <v>33</v>
      </c>
      <c r="C40">
        <v>1035.7221455186868</v>
      </c>
      <c r="D40">
        <v>797.50605204938893</v>
      </c>
    </row>
    <row r="41" spans="2:4" hidden="1" outlineLevel="1" x14ac:dyDescent="0.35">
      <c r="B41">
        <v>34</v>
      </c>
      <c r="C41">
        <v>1221.4020979570182</v>
      </c>
      <c r="D41">
        <v>940.47961542690393</v>
      </c>
    </row>
    <row r="42" spans="2:4" hidden="1" outlineLevel="1" x14ac:dyDescent="0.35">
      <c r="B42">
        <v>35</v>
      </c>
      <c r="C42">
        <v>550.61347104284403</v>
      </c>
      <c r="D42">
        <v>423.97237270298984</v>
      </c>
    </row>
    <row r="43" spans="2:4" hidden="1" outlineLevel="1" x14ac:dyDescent="0.35">
      <c r="B43">
        <v>36</v>
      </c>
      <c r="C43">
        <v>442.42935157932737</v>
      </c>
      <c r="D43">
        <v>340.67060071608205</v>
      </c>
    </row>
    <row r="44" spans="2:4" hidden="1" outlineLevel="1" x14ac:dyDescent="0.35">
      <c r="B44">
        <v>37</v>
      </c>
      <c r="C44">
        <v>607.26446598309815</v>
      </c>
      <c r="D44">
        <v>467.59363880698561</v>
      </c>
    </row>
    <row r="45" spans="2:4" hidden="1" outlineLevel="1" x14ac:dyDescent="0.35">
      <c r="B45">
        <v>38</v>
      </c>
      <c r="C45">
        <v>488.50836887756725</v>
      </c>
      <c r="D45">
        <v>376.1514440357268</v>
      </c>
    </row>
    <row r="46" spans="2:4" hidden="1" outlineLevel="1" x14ac:dyDescent="0.35">
      <c r="B46">
        <v>39</v>
      </c>
      <c r="C46">
        <v>549.42281991624111</v>
      </c>
      <c r="D46">
        <v>423.05557133550565</v>
      </c>
    </row>
    <row r="47" spans="2:4" hidden="1" outlineLevel="1" x14ac:dyDescent="0.35">
      <c r="B47">
        <v>40</v>
      </c>
      <c r="C47">
        <v>1534.2237488697958</v>
      </c>
      <c r="D47">
        <v>1181.3522866297426</v>
      </c>
    </row>
    <row r="48" spans="2:4" hidden="1" outlineLevel="1" x14ac:dyDescent="0.35">
      <c r="B48">
        <v>41</v>
      </c>
      <c r="C48">
        <v>1184.9003408486496</v>
      </c>
      <c r="D48">
        <v>912.37326245346037</v>
      </c>
    </row>
    <row r="49" spans="2:4" hidden="1" outlineLevel="1" x14ac:dyDescent="0.35">
      <c r="B49">
        <v>42</v>
      </c>
      <c r="C49">
        <v>732.18782926798019</v>
      </c>
      <c r="D49">
        <v>563.78462853634483</v>
      </c>
    </row>
    <row r="50" spans="2:4" hidden="1" outlineLevel="1" x14ac:dyDescent="0.35">
      <c r="B50">
        <v>43</v>
      </c>
      <c r="C50">
        <v>586.50407371460335</v>
      </c>
      <c r="D50">
        <v>451.60813676024458</v>
      </c>
    </row>
    <row r="51" spans="2:4" hidden="1" outlineLevel="1" x14ac:dyDescent="0.35">
      <c r="B51">
        <v>44</v>
      </c>
      <c r="C51">
        <v>944.07732492972366</v>
      </c>
      <c r="D51">
        <v>726.93954019588728</v>
      </c>
    </row>
    <row r="52" spans="2:4" hidden="1" outlineLevel="1" x14ac:dyDescent="0.35">
      <c r="B52">
        <v>45</v>
      </c>
      <c r="C52">
        <v>969.00424150803417</v>
      </c>
      <c r="D52">
        <v>746.13326596118634</v>
      </c>
    </row>
    <row r="53" spans="2:4" hidden="1" outlineLevel="1" x14ac:dyDescent="0.35">
      <c r="B53">
        <v>46</v>
      </c>
      <c r="C53">
        <v>1570.0437852331468</v>
      </c>
      <c r="D53">
        <v>1208.9337146295229</v>
      </c>
    </row>
    <row r="54" spans="2:4" hidden="1" outlineLevel="1" x14ac:dyDescent="0.35">
      <c r="B54">
        <v>47</v>
      </c>
      <c r="C54">
        <v>342.5275350219967</v>
      </c>
      <c r="D54">
        <v>263.74620196693746</v>
      </c>
    </row>
    <row r="55" spans="2:4" hidden="1" outlineLevel="1" x14ac:dyDescent="0.35">
      <c r="B55">
        <v>48</v>
      </c>
      <c r="C55">
        <v>380.4974447254246</v>
      </c>
      <c r="D55">
        <v>292.98303243857697</v>
      </c>
    </row>
    <row r="56" spans="2:4" hidden="1" outlineLevel="1" x14ac:dyDescent="0.35">
      <c r="B56">
        <v>49</v>
      </c>
      <c r="C56">
        <v>547.59966556940208</v>
      </c>
      <c r="D56">
        <v>421.6517424884396</v>
      </c>
    </row>
    <row r="57" spans="2:4" hidden="1" outlineLevel="1" x14ac:dyDescent="0.35">
      <c r="B57">
        <v>50</v>
      </c>
      <c r="C57">
        <v>492.48193289532105</v>
      </c>
      <c r="D57">
        <v>379.21108832939723</v>
      </c>
    </row>
    <row r="58" spans="2:4" hidden="1" outlineLevel="1" x14ac:dyDescent="0.35">
      <c r="B58">
        <v>51</v>
      </c>
      <c r="C58">
        <v>2144.9677584377628</v>
      </c>
      <c r="D58">
        <v>1651.6251739970771</v>
      </c>
    </row>
    <row r="59" spans="2:4" hidden="1" outlineLevel="1" x14ac:dyDescent="0.35">
      <c r="B59">
        <v>52</v>
      </c>
      <c r="C59">
        <v>231.6922482016098</v>
      </c>
      <c r="D59">
        <v>178.40303111523954</v>
      </c>
    </row>
    <row r="60" spans="2:4" hidden="1" outlineLevel="1" x14ac:dyDescent="0.35">
      <c r="B60">
        <v>53</v>
      </c>
      <c r="C60">
        <v>2817.6631284147506</v>
      </c>
      <c r="D60">
        <v>2169.6006088793579</v>
      </c>
    </row>
    <row r="61" spans="2:4" hidden="1" outlineLevel="1" x14ac:dyDescent="0.35">
      <c r="B61">
        <v>54</v>
      </c>
      <c r="C61">
        <v>638.39979989735002</v>
      </c>
      <c r="D61">
        <v>491.56784592095954</v>
      </c>
    </row>
    <row r="62" spans="2:4" hidden="1" outlineLevel="1" x14ac:dyDescent="0.35">
      <c r="B62">
        <v>55</v>
      </c>
      <c r="C62">
        <v>1214.5102598567237</v>
      </c>
      <c r="D62">
        <v>935.17290008967723</v>
      </c>
    </row>
    <row r="63" spans="2:4" hidden="1" outlineLevel="1" x14ac:dyDescent="0.35">
      <c r="B63">
        <v>56</v>
      </c>
      <c r="C63">
        <v>912.81352153036676</v>
      </c>
      <c r="D63">
        <v>702.86641157838244</v>
      </c>
    </row>
    <row r="64" spans="2:4" hidden="1" outlineLevel="1" x14ac:dyDescent="0.35">
      <c r="B64">
        <v>57</v>
      </c>
      <c r="C64">
        <v>1200.6138679636745</v>
      </c>
      <c r="D64">
        <v>924.4726783320292</v>
      </c>
    </row>
    <row r="65" spans="2:4" hidden="1" outlineLevel="1" x14ac:dyDescent="0.35">
      <c r="B65">
        <v>58</v>
      </c>
      <c r="C65">
        <v>1469.013318841068</v>
      </c>
      <c r="D65">
        <v>1131.1402555076224</v>
      </c>
    </row>
    <row r="66" spans="2:4" hidden="1" outlineLevel="1" x14ac:dyDescent="0.35">
      <c r="B66">
        <v>59</v>
      </c>
      <c r="C66">
        <v>1068.2087636203673</v>
      </c>
      <c r="D66">
        <v>822.52074798768274</v>
      </c>
    </row>
    <row r="67" spans="2:4" hidden="1" outlineLevel="1" x14ac:dyDescent="0.35">
      <c r="B67">
        <v>60</v>
      </c>
      <c r="C67">
        <v>570.39840949775839</v>
      </c>
      <c r="D67">
        <v>439.20677531327402</v>
      </c>
    </row>
    <row r="68" spans="2:4" hidden="1" outlineLevel="1" x14ac:dyDescent="0.35">
      <c r="B68">
        <v>61</v>
      </c>
      <c r="C68">
        <v>227.87425663650976</v>
      </c>
      <c r="D68">
        <v>175.46317761011252</v>
      </c>
    </row>
    <row r="69" spans="2:4" hidden="1" outlineLevel="1" x14ac:dyDescent="0.35">
      <c r="B69">
        <v>62</v>
      </c>
      <c r="C69">
        <v>764.26496419502951</v>
      </c>
      <c r="D69">
        <v>588.48402243017279</v>
      </c>
    </row>
    <row r="70" spans="2:4" hidden="1" outlineLevel="1" x14ac:dyDescent="0.35">
      <c r="B70">
        <v>63</v>
      </c>
      <c r="C70">
        <v>803.85267870120549</v>
      </c>
      <c r="D70">
        <v>618.96656259992812</v>
      </c>
    </row>
    <row r="71" spans="2:4" hidden="1" outlineLevel="1" x14ac:dyDescent="0.35">
      <c r="B71">
        <v>64</v>
      </c>
      <c r="C71">
        <v>823.39415331235864</v>
      </c>
      <c r="D71">
        <v>634.0134980505162</v>
      </c>
    </row>
    <row r="72" spans="2:4" hidden="1" outlineLevel="1" x14ac:dyDescent="0.35">
      <c r="B72">
        <v>65</v>
      </c>
      <c r="C72">
        <v>444.19883454562239</v>
      </c>
      <c r="D72">
        <v>342.03310260012927</v>
      </c>
    </row>
    <row r="73" spans="2:4" hidden="1" outlineLevel="1" x14ac:dyDescent="0.35">
      <c r="B73">
        <v>66</v>
      </c>
      <c r="C73">
        <v>1004.6964704561985</v>
      </c>
      <c r="D73">
        <v>773.61628225127288</v>
      </c>
    </row>
    <row r="74" spans="2:4" hidden="1" outlineLevel="1" x14ac:dyDescent="0.35">
      <c r="B74">
        <v>67</v>
      </c>
      <c r="C74">
        <v>1295.7498816602613</v>
      </c>
      <c r="D74">
        <v>997.72740887840121</v>
      </c>
    </row>
    <row r="75" spans="2:4" hidden="1" outlineLevel="1" x14ac:dyDescent="0.35">
      <c r="B75">
        <v>68</v>
      </c>
      <c r="C75">
        <v>358.18931547216152</v>
      </c>
      <c r="D75">
        <v>275.8057729135644</v>
      </c>
    </row>
    <row r="76" spans="2:4" hidden="1" outlineLevel="1" x14ac:dyDescent="0.35">
      <c r="B76">
        <v>69</v>
      </c>
      <c r="C76">
        <v>1040.1839161280825</v>
      </c>
      <c r="D76">
        <v>800.94161541862366</v>
      </c>
    </row>
    <row r="77" spans="2:4" hidden="1" outlineLevel="1" x14ac:dyDescent="0.35">
      <c r="B77">
        <v>70</v>
      </c>
      <c r="C77">
        <v>731.54292173113845</v>
      </c>
      <c r="D77">
        <v>563.28804973297667</v>
      </c>
    </row>
    <row r="78" spans="2:4" hidden="1" outlineLevel="1" x14ac:dyDescent="0.35">
      <c r="B78">
        <v>71</v>
      </c>
      <c r="C78">
        <v>867.53309283408089</v>
      </c>
      <c r="D78">
        <v>668.00048148224232</v>
      </c>
    </row>
    <row r="79" spans="2:4" hidden="1" outlineLevel="1" x14ac:dyDescent="0.35">
      <c r="B79">
        <v>72</v>
      </c>
      <c r="C79">
        <v>1004.7937585901101</v>
      </c>
      <c r="D79">
        <v>773.69119411438476</v>
      </c>
    </row>
    <row r="80" spans="2:4" hidden="1" outlineLevel="1" x14ac:dyDescent="0.35">
      <c r="B80">
        <v>73</v>
      </c>
      <c r="C80">
        <v>998.49054225686223</v>
      </c>
      <c r="D80">
        <v>768.83771753778399</v>
      </c>
    </row>
    <row r="81" spans="2:4" hidden="1" outlineLevel="1" x14ac:dyDescent="0.35">
      <c r="B81">
        <v>74</v>
      </c>
      <c r="C81">
        <v>684.02559381125343</v>
      </c>
      <c r="D81">
        <v>526.69970723466508</v>
      </c>
    </row>
    <row r="82" spans="2:4" hidden="1" outlineLevel="1" x14ac:dyDescent="0.35">
      <c r="B82">
        <v>75</v>
      </c>
      <c r="C82">
        <v>737.96632682060101</v>
      </c>
      <c r="D82">
        <v>568.23407165186279</v>
      </c>
    </row>
    <row r="83" spans="2:4" hidden="1" outlineLevel="1" x14ac:dyDescent="0.35">
      <c r="B83">
        <v>76</v>
      </c>
      <c r="C83">
        <v>606.58263983352765</v>
      </c>
      <c r="D83">
        <v>467.0686326718162</v>
      </c>
    </row>
    <row r="84" spans="2:4" hidden="1" outlineLevel="1" x14ac:dyDescent="0.35">
      <c r="B84">
        <v>77</v>
      </c>
      <c r="C84">
        <v>1080.5849014521234</v>
      </c>
      <c r="D84">
        <v>832.0503741181351</v>
      </c>
    </row>
    <row r="85" spans="2:4" hidden="1" outlineLevel="1" x14ac:dyDescent="0.35">
      <c r="B85">
        <v>78</v>
      </c>
      <c r="C85">
        <v>629.77305448231823</v>
      </c>
      <c r="D85">
        <v>484.92525195138501</v>
      </c>
    </row>
    <row r="86" spans="2:4" hidden="1" outlineLevel="1" x14ac:dyDescent="0.35">
      <c r="B86">
        <v>79</v>
      </c>
      <c r="C86">
        <v>761.25994279006682</v>
      </c>
      <c r="D86">
        <v>586.17015594835141</v>
      </c>
    </row>
    <row r="87" spans="2:4" hidden="1" outlineLevel="1" x14ac:dyDescent="0.35">
      <c r="B87">
        <v>80</v>
      </c>
      <c r="C87">
        <v>657.58939300716963</v>
      </c>
      <c r="D87">
        <v>506.34383261552063</v>
      </c>
    </row>
    <row r="88" spans="2:4" hidden="1" outlineLevel="1" x14ac:dyDescent="0.35">
      <c r="B88">
        <v>81</v>
      </c>
      <c r="C88">
        <v>591.06957577620267</v>
      </c>
      <c r="D88">
        <v>455.12357334767614</v>
      </c>
    </row>
    <row r="89" spans="2:4" hidden="1" outlineLevel="1" x14ac:dyDescent="0.35">
      <c r="B89">
        <v>82</v>
      </c>
      <c r="C89">
        <v>1067.5815914635905</v>
      </c>
      <c r="D89">
        <v>822.03782542696467</v>
      </c>
    </row>
    <row r="90" spans="2:4" hidden="1" outlineLevel="1" x14ac:dyDescent="0.35">
      <c r="B90">
        <v>83</v>
      </c>
      <c r="C90">
        <v>376.40872662436391</v>
      </c>
      <c r="D90">
        <v>289.83471950076017</v>
      </c>
    </row>
    <row r="91" spans="2:4" hidden="1" outlineLevel="1" x14ac:dyDescent="0.35">
      <c r="B91">
        <v>84</v>
      </c>
      <c r="C91">
        <v>904.60480660131896</v>
      </c>
      <c r="D91">
        <v>696.5457010830155</v>
      </c>
    </row>
    <row r="92" spans="2:4" hidden="1" outlineLevel="1" x14ac:dyDescent="0.35">
      <c r="B92">
        <v>85</v>
      </c>
      <c r="C92">
        <v>1633.8389353254722</v>
      </c>
      <c r="D92">
        <v>1258.0559802006137</v>
      </c>
    </row>
    <row r="93" spans="2:4" hidden="1" outlineLevel="1" x14ac:dyDescent="0.35">
      <c r="B93">
        <v>86</v>
      </c>
      <c r="C93">
        <v>794.47593686511709</v>
      </c>
      <c r="D93">
        <v>611.74647138614023</v>
      </c>
    </row>
    <row r="94" spans="2:4" hidden="1" outlineLevel="1" x14ac:dyDescent="0.35">
      <c r="B94">
        <v>87</v>
      </c>
      <c r="C94">
        <v>432.79214036877414</v>
      </c>
      <c r="D94">
        <v>333.2499480839561</v>
      </c>
    </row>
    <row r="95" spans="2:4" hidden="1" outlineLevel="1" x14ac:dyDescent="0.35">
      <c r="B95">
        <v>88</v>
      </c>
      <c r="C95">
        <v>1016.0465671086407</v>
      </c>
      <c r="D95">
        <v>782.35585667365331</v>
      </c>
    </row>
    <row r="96" spans="2:4" hidden="1" outlineLevel="1" x14ac:dyDescent="0.35">
      <c r="B96">
        <v>89</v>
      </c>
      <c r="C96">
        <v>348.56485864237226</v>
      </c>
      <c r="D96">
        <v>268.39494115462662</v>
      </c>
    </row>
    <row r="97" spans="2:4" hidden="1" outlineLevel="1" x14ac:dyDescent="0.35">
      <c r="B97">
        <v>90</v>
      </c>
      <c r="C97">
        <v>628.12752080136045</v>
      </c>
      <c r="D97">
        <v>483.6581910170475</v>
      </c>
    </row>
    <row r="98" spans="2:4" hidden="1" outlineLevel="1" x14ac:dyDescent="0.35">
      <c r="B98">
        <v>91</v>
      </c>
      <c r="C98">
        <v>875.20531000568064</v>
      </c>
      <c r="D98">
        <v>673.90808870437399</v>
      </c>
    </row>
    <row r="99" spans="2:4" hidden="1" outlineLevel="1" x14ac:dyDescent="0.35">
      <c r="B99">
        <v>92</v>
      </c>
      <c r="C99">
        <v>418.56750057582235</v>
      </c>
      <c r="D99">
        <v>322.29697544338319</v>
      </c>
    </row>
    <row r="100" spans="2:4" hidden="1" outlineLevel="1" x14ac:dyDescent="0.35">
      <c r="B100">
        <v>93</v>
      </c>
      <c r="C100">
        <v>643.27460446001476</v>
      </c>
      <c r="D100">
        <v>495.32144543421134</v>
      </c>
    </row>
    <row r="101" spans="2:4" hidden="1" outlineLevel="1" x14ac:dyDescent="0.35">
      <c r="B101">
        <v>94</v>
      </c>
      <c r="C101">
        <v>1936.1012301221811</v>
      </c>
      <c r="D101">
        <v>1490.7979471940794</v>
      </c>
    </row>
    <row r="102" spans="2:4" hidden="1" outlineLevel="1" x14ac:dyDescent="0.35">
      <c r="B102">
        <v>95</v>
      </c>
      <c r="C102">
        <v>819.07793173512152</v>
      </c>
      <c r="D102">
        <v>630.69000743604352</v>
      </c>
    </row>
    <row r="103" spans="2:4" hidden="1" outlineLevel="1" x14ac:dyDescent="0.35">
      <c r="B103">
        <v>96</v>
      </c>
      <c r="C103">
        <v>763.68524619341861</v>
      </c>
      <c r="D103">
        <v>588.03763956893238</v>
      </c>
    </row>
    <row r="104" spans="2:4" hidden="1" outlineLevel="1" x14ac:dyDescent="0.35">
      <c r="B104">
        <v>97</v>
      </c>
      <c r="C104">
        <v>603.1872494384171</v>
      </c>
      <c r="D104">
        <v>464.45418206758114</v>
      </c>
    </row>
    <row r="105" spans="2:4" hidden="1" outlineLevel="1" x14ac:dyDescent="0.35">
      <c r="B105">
        <v>98</v>
      </c>
      <c r="C105">
        <v>782.16353955494583</v>
      </c>
      <c r="D105">
        <v>602.2659254573083</v>
      </c>
    </row>
    <row r="106" spans="2:4" hidden="1" outlineLevel="1" x14ac:dyDescent="0.35">
      <c r="B106">
        <v>99</v>
      </c>
      <c r="C106">
        <v>682.83332147252042</v>
      </c>
      <c r="D106">
        <v>525.78165753384076</v>
      </c>
    </row>
    <row r="107" spans="2:4" hidden="1" outlineLevel="1" x14ac:dyDescent="0.35">
      <c r="B107">
        <v>100</v>
      </c>
      <c r="C107">
        <v>919.62129902011941</v>
      </c>
      <c r="D107">
        <v>708.10840024549202</v>
      </c>
    </row>
    <row r="108" spans="2:4" hidden="1" outlineLevel="1" x14ac:dyDescent="0.35">
      <c r="B108">
        <v>101</v>
      </c>
      <c r="C108">
        <v>1010.6983267851936</v>
      </c>
      <c r="D108">
        <v>778.237711624599</v>
      </c>
    </row>
    <row r="109" spans="2:4" hidden="1" outlineLevel="1" x14ac:dyDescent="0.35">
      <c r="B109">
        <v>102</v>
      </c>
      <c r="C109">
        <v>416.72910476595109</v>
      </c>
      <c r="D109">
        <v>320.88141066978238</v>
      </c>
    </row>
    <row r="110" spans="2:4" hidden="1" outlineLevel="1" x14ac:dyDescent="0.35">
      <c r="B110">
        <v>103</v>
      </c>
      <c r="C110">
        <v>562.41111801097838</v>
      </c>
      <c r="D110">
        <v>433.05656086845346</v>
      </c>
    </row>
    <row r="111" spans="2:4" hidden="1" outlineLevel="1" x14ac:dyDescent="0.35">
      <c r="B111">
        <v>104</v>
      </c>
      <c r="C111">
        <v>689.68197878777744</v>
      </c>
      <c r="D111">
        <v>531.05512366658866</v>
      </c>
    </row>
    <row r="112" spans="2:4" hidden="1" outlineLevel="1" x14ac:dyDescent="0.35">
      <c r="B112">
        <v>105</v>
      </c>
      <c r="C112">
        <v>913.194485133998</v>
      </c>
      <c r="D112">
        <v>703.15975355317858</v>
      </c>
    </row>
    <row r="113" spans="2:4" hidden="1" outlineLevel="1" x14ac:dyDescent="0.35">
      <c r="B113">
        <v>106</v>
      </c>
      <c r="C113">
        <v>544.73464096231555</v>
      </c>
      <c r="D113">
        <v>419.44567354098297</v>
      </c>
    </row>
    <row r="114" spans="2:4" hidden="1" outlineLevel="1" x14ac:dyDescent="0.35">
      <c r="B114">
        <v>107</v>
      </c>
      <c r="C114">
        <v>814.83053744274378</v>
      </c>
      <c r="D114">
        <v>627.41951383091271</v>
      </c>
    </row>
    <row r="115" spans="2:4" hidden="1" outlineLevel="1" x14ac:dyDescent="0.35">
      <c r="B115">
        <v>108</v>
      </c>
      <c r="C115">
        <v>726.41603888139491</v>
      </c>
      <c r="D115">
        <v>559.34034993867408</v>
      </c>
    </row>
    <row r="116" spans="2:4" hidden="1" outlineLevel="1" x14ac:dyDescent="0.35">
      <c r="B116">
        <v>109</v>
      </c>
      <c r="C116">
        <v>1083.0508793203503</v>
      </c>
      <c r="D116">
        <v>833.9491770766698</v>
      </c>
    </row>
    <row r="117" spans="2:4" hidden="1" outlineLevel="1" x14ac:dyDescent="0.35">
      <c r="B117">
        <v>110</v>
      </c>
      <c r="C117">
        <v>1540.649545843793</v>
      </c>
      <c r="D117">
        <v>1186.3001502997208</v>
      </c>
    </row>
    <row r="118" spans="2:4" hidden="1" outlineLevel="1" x14ac:dyDescent="0.35">
      <c r="B118">
        <v>111</v>
      </c>
      <c r="C118">
        <v>787.59267378222648</v>
      </c>
      <c r="D118">
        <v>606.44635881231443</v>
      </c>
    </row>
    <row r="119" spans="2:4" hidden="1" outlineLevel="1" x14ac:dyDescent="0.35">
      <c r="B119">
        <v>112</v>
      </c>
      <c r="C119">
        <v>626.16201525874419</v>
      </c>
      <c r="D119">
        <v>482.14475174923302</v>
      </c>
    </row>
    <row r="120" spans="2:4" hidden="1" outlineLevel="1" x14ac:dyDescent="0.35">
      <c r="B120">
        <v>113</v>
      </c>
      <c r="C120">
        <v>536.92829580064301</v>
      </c>
      <c r="D120">
        <v>413.43478776649511</v>
      </c>
    </row>
    <row r="121" spans="2:4" hidden="1" outlineLevel="1" x14ac:dyDescent="0.35">
      <c r="B121">
        <v>114</v>
      </c>
      <c r="C121">
        <v>944.7298911065817</v>
      </c>
      <c r="D121">
        <v>727.44201615206794</v>
      </c>
    </row>
    <row r="122" spans="2:4" hidden="1" outlineLevel="1" x14ac:dyDescent="0.35">
      <c r="B122">
        <v>115</v>
      </c>
      <c r="C122">
        <v>570.37162705549019</v>
      </c>
      <c r="D122">
        <v>439.18615283272749</v>
      </c>
    </row>
    <row r="123" spans="2:4" hidden="1" outlineLevel="1" x14ac:dyDescent="0.35">
      <c r="B123">
        <v>116</v>
      </c>
      <c r="C123">
        <v>659.98257742047122</v>
      </c>
      <c r="D123">
        <v>508.18658461376276</v>
      </c>
    </row>
    <row r="124" spans="2:4" hidden="1" outlineLevel="1" x14ac:dyDescent="0.35">
      <c r="B124">
        <v>117</v>
      </c>
      <c r="C124">
        <v>778.72405104522591</v>
      </c>
      <c r="D124">
        <v>599.61751930482399</v>
      </c>
    </row>
    <row r="125" spans="2:4" hidden="1" outlineLevel="1" x14ac:dyDescent="0.35">
      <c r="B125">
        <v>118</v>
      </c>
      <c r="C125">
        <v>1195.3580934034915</v>
      </c>
      <c r="D125">
        <v>920.42573192068835</v>
      </c>
    </row>
    <row r="126" spans="2:4" hidden="1" outlineLevel="1" x14ac:dyDescent="0.35">
      <c r="B126">
        <v>119</v>
      </c>
      <c r="C126">
        <v>947.96741051509025</v>
      </c>
      <c r="D126">
        <v>729.93490609661956</v>
      </c>
    </row>
    <row r="127" spans="2:4" hidden="1" outlineLevel="1" x14ac:dyDescent="0.35">
      <c r="B127">
        <v>120</v>
      </c>
      <c r="C127">
        <v>1704.2717374521155</v>
      </c>
      <c r="D127">
        <v>1312.2892378381289</v>
      </c>
    </row>
    <row r="128" spans="2:4" hidden="1" outlineLevel="1" x14ac:dyDescent="0.35">
      <c r="B128">
        <v>121</v>
      </c>
      <c r="C128">
        <v>723.44492344069204</v>
      </c>
      <c r="D128">
        <v>557.05259104933282</v>
      </c>
    </row>
    <row r="129" spans="2:4" hidden="1" outlineLevel="1" x14ac:dyDescent="0.35">
      <c r="B129">
        <v>122</v>
      </c>
      <c r="C129">
        <v>864.61994082920398</v>
      </c>
      <c r="D129">
        <v>665.75735443848714</v>
      </c>
    </row>
    <row r="130" spans="2:4" hidden="1" outlineLevel="1" x14ac:dyDescent="0.35">
      <c r="B130">
        <v>123</v>
      </c>
      <c r="C130">
        <v>883.09425456736187</v>
      </c>
      <c r="D130">
        <v>679.98257601686873</v>
      </c>
    </row>
    <row r="131" spans="2:4" hidden="1" outlineLevel="1" x14ac:dyDescent="0.35">
      <c r="B131">
        <v>124</v>
      </c>
      <c r="C131">
        <v>874.68189115950145</v>
      </c>
      <c r="D131">
        <v>673.50505619281614</v>
      </c>
    </row>
    <row r="132" spans="2:4" hidden="1" outlineLevel="1" x14ac:dyDescent="0.35">
      <c r="B132">
        <v>125</v>
      </c>
      <c r="C132">
        <v>1129.6625730955143</v>
      </c>
      <c r="D132">
        <v>869.84018128354603</v>
      </c>
    </row>
    <row r="133" spans="2:4" hidden="1" outlineLevel="1" x14ac:dyDescent="0.35">
      <c r="B133">
        <v>126</v>
      </c>
      <c r="C133">
        <v>977.93083945136948</v>
      </c>
      <c r="D133">
        <v>753.00674637755458</v>
      </c>
    </row>
    <row r="134" spans="2:4" hidden="1" outlineLevel="1" x14ac:dyDescent="0.35">
      <c r="B134">
        <v>127</v>
      </c>
      <c r="C134">
        <v>1081.6470373929569</v>
      </c>
      <c r="D134">
        <v>832.86821879257673</v>
      </c>
    </row>
    <row r="135" spans="2:4" hidden="1" outlineLevel="1" x14ac:dyDescent="0.35">
      <c r="B135">
        <v>128</v>
      </c>
      <c r="C135">
        <v>704.45957752890649</v>
      </c>
      <c r="D135">
        <v>542.43387469725792</v>
      </c>
    </row>
    <row r="136" spans="2:4" hidden="1" outlineLevel="1" x14ac:dyDescent="0.35">
      <c r="B136">
        <v>129</v>
      </c>
      <c r="C136">
        <v>709.87274495473105</v>
      </c>
      <c r="D136">
        <v>546.60201361514294</v>
      </c>
    </row>
    <row r="137" spans="2:4" hidden="1" outlineLevel="1" x14ac:dyDescent="0.35">
      <c r="B137">
        <v>130</v>
      </c>
      <c r="C137">
        <v>1473.0139817621539</v>
      </c>
      <c r="D137">
        <v>1134.2207659568585</v>
      </c>
    </row>
    <row r="138" spans="2:4" hidden="1" outlineLevel="1" x14ac:dyDescent="0.35">
      <c r="B138">
        <v>131</v>
      </c>
      <c r="C138">
        <v>841.03224634874994</v>
      </c>
      <c r="D138">
        <v>647.59482968853752</v>
      </c>
    </row>
    <row r="139" spans="2:4" hidden="1" outlineLevel="1" x14ac:dyDescent="0.35">
      <c r="B139">
        <v>132</v>
      </c>
      <c r="C139">
        <v>1138.8770715227249</v>
      </c>
      <c r="D139">
        <v>876.93534507249819</v>
      </c>
    </row>
    <row r="140" spans="2:4" hidden="1" outlineLevel="1" x14ac:dyDescent="0.35">
      <c r="B140">
        <v>133</v>
      </c>
      <c r="C140">
        <v>486.26568873176063</v>
      </c>
      <c r="D140">
        <v>374.42458032345564</v>
      </c>
    </row>
    <row r="141" spans="2:4" hidden="1" outlineLevel="1" x14ac:dyDescent="0.35">
      <c r="B141">
        <v>134</v>
      </c>
      <c r="C141">
        <v>274.32584567850336</v>
      </c>
      <c r="D141">
        <v>211.23090117244757</v>
      </c>
    </row>
    <row r="142" spans="2:4" hidden="1" outlineLevel="1" x14ac:dyDescent="0.35">
      <c r="B142">
        <v>135</v>
      </c>
      <c r="C142">
        <v>485.0642668524718</v>
      </c>
      <c r="D142">
        <v>373.49948547640327</v>
      </c>
    </row>
    <row r="143" spans="2:4" hidden="1" outlineLevel="1" x14ac:dyDescent="0.35">
      <c r="B143">
        <v>136</v>
      </c>
      <c r="C143">
        <v>378.94968282140968</v>
      </c>
      <c r="D143">
        <v>291.79125577248544</v>
      </c>
    </row>
    <row r="144" spans="2:4" hidden="1" outlineLevel="1" x14ac:dyDescent="0.35">
      <c r="B144">
        <v>137</v>
      </c>
      <c r="C144">
        <v>1320.0670939199538</v>
      </c>
      <c r="D144">
        <v>1016.4516623183646</v>
      </c>
    </row>
    <row r="145" spans="2:4" hidden="1" outlineLevel="1" x14ac:dyDescent="0.35">
      <c r="B145">
        <v>138</v>
      </c>
      <c r="C145">
        <v>1100.7612856658709</v>
      </c>
      <c r="D145">
        <v>847.58618996272082</v>
      </c>
    </row>
    <row r="146" spans="2:4" hidden="1" outlineLevel="1" x14ac:dyDescent="0.35">
      <c r="B146">
        <v>139</v>
      </c>
      <c r="C146">
        <v>1835.0583457875632</v>
      </c>
      <c r="D146">
        <v>1412.9949262564237</v>
      </c>
    </row>
    <row r="147" spans="2:4" hidden="1" outlineLevel="1" x14ac:dyDescent="0.35">
      <c r="B147">
        <v>140</v>
      </c>
      <c r="C147">
        <v>388.46866566141188</v>
      </c>
      <c r="D147">
        <v>299.12087255928714</v>
      </c>
    </row>
    <row r="148" spans="2:4" hidden="1" outlineLevel="1" x14ac:dyDescent="0.35">
      <c r="B148">
        <v>141</v>
      </c>
      <c r="C148">
        <v>1276.1208845801932</v>
      </c>
      <c r="D148">
        <v>982.61308112674885</v>
      </c>
    </row>
    <row r="149" spans="2:4" hidden="1" outlineLevel="1" x14ac:dyDescent="0.35">
      <c r="B149">
        <v>142</v>
      </c>
      <c r="C149">
        <v>857.26597635667804</v>
      </c>
      <c r="D149">
        <v>660.09480179464208</v>
      </c>
    </row>
    <row r="150" spans="2:4" hidden="1" outlineLevel="1" x14ac:dyDescent="0.35">
      <c r="B150">
        <v>143</v>
      </c>
      <c r="C150">
        <v>1003.2428056164969</v>
      </c>
      <c r="D150">
        <v>772.49696032470263</v>
      </c>
    </row>
    <row r="151" spans="2:4" hidden="1" outlineLevel="1" x14ac:dyDescent="0.35">
      <c r="B151">
        <v>144</v>
      </c>
      <c r="C151">
        <v>1064.3203486298357</v>
      </c>
      <c r="D151">
        <v>819.52666844497355</v>
      </c>
    </row>
    <row r="152" spans="2:4" hidden="1" outlineLevel="1" x14ac:dyDescent="0.35">
      <c r="B152">
        <v>145</v>
      </c>
      <c r="C152">
        <v>547.66310962919783</v>
      </c>
      <c r="D152">
        <v>421.7005944144824</v>
      </c>
    </row>
    <row r="153" spans="2:4" hidden="1" outlineLevel="1" x14ac:dyDescent="0.35">
      <c r="B153">
        <v>146</v>
      </c>
      <c r="C153">
        <v>796.18852328883452</v>
      </c>
      <c r="D153">
        <v>613.06516293240247</v>
      </c>
    </row>
    <row r="154" spans="2:4" hidden="1" outlineLevel="1" x14ac:dyDescent="0.35">
      <c r="B154">
        <v>147</v>
      </c>
      <c r="C154">
        <v>1446.2225482120184</v>
      </c>
      <c r="D154">
        <v>1113.5913621232542</v>
      </c>
    </row>
    <row r="155" spans="2:4" hidden="1" outlineLevel="1" x14ac:dyDescent="0.35">
      <c r="B155">
        <v>148</v>
      </c>
      <c r="C155">
        <v>859.0921905273409</v>
      </c>
      <c r="D155">
        <v>661.50098670605246</v>
      </c>
    </row>
    <row r="156" spans="2:4" hidden="1" outlineLevel="1" x14ac:dyDescent="0.35">
      <c r="B156">
        <v>149</v>
      </c>
      <c r="C156">
        <v>856.3400041041134</v>
      </c>
      <c r="D156">
        <v>659.38180316016735</v>
      </c>
    </row>
    <row r="157" spans="2:4" hidden="1" outlineLevel="1" x14ac:dyDescent="0.35">
      <c r="B157">
        <v>150</v>
      </c>
      <c r="C157">
        <v>838.9629368198049</v>
      </c>
      <c r="D157">
        <v>646.00146135124976</v>
      </c>
    </row>
    <row r="158" spans="2:4" hidden="1" outlineLevel="1" x14ac:dyDescent="0.35">
      <c r="B158">
        <v>151</v>
      </c>
      <c r="C158">
        <v>1163.524026434502</v>
      </c>
      <c r="D158">
        <v>895.91350035456662</v>
      </c>
    </row>
    <row r="159" spans="2:4" hidden="1" outlineLevel="1" x14ac:dyDescent="0.35">
      <c r="B159">
        <v>152</v>
      </c>
      <c r="C159">
        <v>649.03444585688464</v>
      </c>
      <c r="D159">
        <v>499.7565233098012</v>
      </c>
    </row>
    <row r="160" spans="2:4" hidden="1" outlineLevel="1" x14ac:dyDescent="0.35">
      <c r="B160">
        <v>153</v>
      </c>
      <c r="C160">
        <v>696.59335614332292</v>
      </c>
      <c r="D160">
        <v>536.37688423035877</v>
      </c>
    </row>
    <row r="161" spans="2:4" hidden="1" outlineLevel="1" x14ac:dyDescent="0.35">
      <c r="B161">
        <v>154</v>
      </c>
      <c r="C161">
        <v>1034.9822507629351</v>
      </c>
      <c r="D161">
        <v>796.93633308745996</v>
      </c>
    </row>
    <row r="162" spans="2:4" hidden="1" outlineLevel="1" x14ac:dyDescent="0.35">
      <c r="B162">
        <v>155</v>
      </c>
      <c r="C162">
        <v>578.85549060230187</v>
      </c>
      <c r="D162">
        <v>445.71872776377239</v>
      </c>
    </row>
    <row r="163" spans="2:4" hidden="1" outlineLevel="1" x14ac:dyDescent="0.35">
      <c r="B163">
        <v>156</v>
      </c>
      <c r="C163">
        <v>1032.5514231631741</v>
      </c>
      <c r="D163">
        <v>795.06459583564401</v>
      </c>
    </row>
    <row r="164" spans="2:4" hidden="1" outlineLevel="1" x14ac:dyDescent="0.35">
      <c r="B164">
        <v>157</v>
      </c>
      <c r="C164">
        <v>1040.2296814514627</v>
      </c>
      <c r="D164">
        <v>800.97685471762634</v>
      </c>
    </row>
    <row r="165" spans="2:4" hidden="1" outlineLevel="1" x14ac:dyDescent="0.35">
      <c r="B165">
        <v>158</v>
      </c>
      <c r="C165">
        <v>1025.3791490651236</v>
      </c>
      <c r="D165">
        <v>789.54194478014517</v>
      </c>
    </row>
    <row r="166" spans="2:4" hidden="1" outlineLevel="1" x14ac:dyDescent="0.35">
      <c r="B166">
        <v>159</v>
      </c>
      <c r="C166">
        <v>542.58884054815189</v>
      </c>
      <c r="D166">
        <v>417.79340722207689</v>
      </c>
    </row>
    <row r="167" spans="2:4" hidden="1" outlineLevel="1" x14ac:dyDescent="0.35">
      <c r="B167">
        <v>160</v>
      </c>
      <c r="C167">
        <v>877.77616721781544</v>
      </c>
      <c r="D167">
        <v>675.8876487577179</v>
      </c>
    </row>
    <row r="168" spans="2:4" hidden="1" outlineLevel="1" x14ac:dyDescent="0.35">
      <c r="B168">
        <v>161</v>
      </c>
      <c r="C168">
        <v>749.1567456249885</v>
      </c>
      <c r="D168">
        <v>576.85069413124108</v>
      </c>
    </row>
    <row r="169" spans="2:4" hidden="1" outlineLevel="1" x14ac:dyDescent="0.35">
      <c r="B169">
        <v>162</v>
      </c>
      <c r="C169">
        <v>570.36110086202154</v>
      </c>
      <c r="D169">
        <v>439.17804766375667</v>
      </c>
    </row>
    <row r="170" spans="2:4" hidden="1" outlineLevel="1" x14ac:dyDescent="0.35">
      <c r="B170">
        <v>163</v>
      </c>
      <c r="C170">
        <v>755.54260852661776</v>
      </c>
      <c r="D170">
        <v>581.76780856549567</v>
      </c>
    </row>
    <row r="171" spans="2:4" hidden="1" outlineLevel="1" x14ac:dyDescent="0.35">
      <c r="B171">
        <v>164</v>
      </c>
      <c r="C171">
        <v>953.1253621745002</v>
      </c>
      <c r="D171">
        <v>733.90652887436511</v>
      </c>
    </row>
    <row r="172" spans="2:4" hidden="1" outlineLevel="1" x14ac:dyDescent="0.35">
      <c r="B172">
        <v>165</v>
      </c>
      <c r="C172">
        <v>891.59750243098006</v>
      </c>
      <c r="D172">
        <v>686.53007687185459</v>
      </c>
    </row>
    <row r="173" spans="2:4" hidden="1" outlineLevel="1" x14ac:dyDescent="0.35">
      <c r="B173">
        <v>166</v>
      </c>
      <c r="C173">
        <v>564.47960673986472</v>
      </c>
      <c r="D173">
        <v>434.64929718969586</v>
      </c>
    </row>
    <row r="174" spans="2:4" hidden="1" outlineLevel="1" x14ac:dyDescent="0.35">
      <c r="B174">
        <v>167</v>
      </c>
      <c r="C174">
        <v>1130.0312692462182</v>
      </c>
      <c r="D174">
        <v>870.12407731958797</v>
      </c>
    </row>
    <row r="175" spans="2:4" hidden="1" outlineLevel="1" x14ac:dyDescent="0.35">
      <c r="B175">
        <v>168</v>
      </c>
      <c r="C175">
        <v>1009.4669501436118</v>
      </c>
      <c r="D175">
        <v>777.28955161058104</v>
      </c>
    </row>
    <row r="176" spans="2:4" hidden="1" outlineLevel="1" x14ac:dyDescent="0.35">
      <c r="B176">
        <v>169</v>
      </c>
      <c r="C176">
        <v>1341.619495958799</v>
      </c>
      <c r="D176">
        <v>1033.0470118882752</v>
      </c>
    </row>
    <row r="177" spans="2:4" hidden="1" outlineLevel="1" x14ac:dyDescent="0.35">
      <c r="B177">
        <v>170</v>
      </c>
      <c r="C177">
        <v>497.71067357535213</v>
      </c>
      <c r="D177">
        <v>383.23721865302116</v>
      </c>
    </row>
    <row r="178" spans="2:4" hidden="1" outlineLevel="1" x14ac:dyDescent="0.35">
      <c r="B178">
        <v>171</v>
      </c>
      <c r="C178">
        <v>1065.6158019351949</v>
      </c>
      <c r="D178">
        <v>820.52416749010013</v>
      </c>
    </row>
    <row r="179" spans="2:4" hidden="1" outlineLevel="1" x14ac:dyDescent="0.35">
      <c r="B179">
        <v>172</v>
      </c>
      <c r="C179">
        <v>540.97478952280642</v>
      </c>
      <c r="D179">
        <v>416.55058793256097</v>
      </c>
    </row>
    <row r="180" spans="2:4" hidden="1" outlineLevel="1" x14ac:dyDescent="0.35">
      <c r="B180">
        <v>173</v>
      </c>
      <c r="C180">
        <v>679.44651897698202</v>
      </c>
      <c r="D180">
        <v>523.17381961227625</v>
      </c>
    </row>
    <row r="181" spans="2:4" hidden="1" outlineLevel="1" x14ac:dyDescent="0.35">
      <c r="B181">
        <v>174</v>
      </c>
      <c r="C181">
        <v>1059.7871837385535</v>
      </c>
      <c r="D181">
        <v>816.03613147868612</v>
      </c>
    </row>
    <row r="182" spans="2:4" hidden="1" outlineLevel="1" x14ac:dyDescent="0.35">
      <c r="B182">
        <v>175</v>
      </c>
      <c r="C182">
        <v>1277.5472297247572</v>
      </c>
      <c r="D182">
        <v>983.71136688806303</v>
      </c>
    </row>
    <row r="183" spans="2:4" hidden="1" outlineLevel="1" x14ac:dyDescent="0.35">
      <c r="B183">
        <v>176</v>
      </c>
      <c r="C183">
        <v>525.32776351681184</v>
      </c>
      <c r="D183">
        <v>404.50237790794512</v>
      </c>
    </row>
    <row r="184" spans="2:4" hidden="1" outlineLevel="1" x14ac:dyDescent="0.35">
      <c r="B184">
        <v>177</v>
      </c>
      <c r="C184">
        <v>512.52856769071172</v>
      </c>
      <c r="D184">
        <v>394.64699712184802</v>
      </c>
    </row>
    <row r="185" spans="2:4" hidden="1" outlineLevel="1" x14ac:dyDescent="0.35">
      <c r="B185">
        <v>178</v>
      </c>
      <c r="C185">
        <v>643.83013039893717</v>
      </c>
      <c r="D185">
        <v>495.74920040718166</v>
      </c>
    </row>
    <row r="186" spans="2:4" hidden="1" outlineLevel="1" x14ac:dyDescent="0.35">
      <c r="B186">
        <v>179</v>
      </c>
      <c r="C186">
        <v>673.64134944465968</v>
      </c>
      <c r="D186">
        <v>518.70383907238795</v>
      </c>
    </row>
    <row r="187" spans="2:4" hidden="1" outlineLevel="1" x14ac:dyDescent="0.35">
      <c r="B187">
        <v>180</v>
      </c>
      <c r="C187">
        <v>737.96207021307316</v>
      </c>
      <c r="D187">
        <v>568.23079406406634</v>
      </c>
    </row>
    <row r="188" spans="2:4" hidden="1" outlineLevel="1" x14ac:dyDescent="0.35">
      <c r="B188">
        <v>181</v>
      </c>
      <c r="C188">
        <v>944.08427477606938</v>
      </c>
      <c r="D188">
        <v>726.94489157757346</v>
      </c>
    </row>
    <row r="189" spans="2:4" hidden="1" outlineLevel="1" x14ac:dyDescent="0.35">
      <c r="B189">
        <v>182</v>
      </c>
      <c r="C189">
        <v>896.19640396274292</v>
      </c>
      <c r="D189">
        <v>690.07123105131211</v>
      </c>
    </row>
    <row r="190" spans="2:4" hidden="1" outlineLevel="1" x14ac:dyDescent="0.35">
      <c r="B190">
        <v>183</v>
      </c>
      <c r="C190">
        <v>1966.094563853819</v>
      </c>
      <c r="D190">
        <v>1513.8928141674405</v>
      </c>
    </row>
    <row r="191" spans="2:4" hidden="1" outlineLevel="1" x14ac:dyDescent="0.35">
      <c r="B191">
        <v>184</v>
      </c>
      <c r="C191">
        <v>990.66278395715995</v>
      </c>
      <c r="D191">
        <v>762.81034364701316</v>
      </c>
    </row>
    <row r="192" spans="2:4" hidden="1" outlineLevel="1" x14ac:dyDescent="0.35">
      <c r="B192">
        <v>185</v>
      </c>
      <c r="C192">
        <v>618.82720788147981</v>
      </c>
      <c r="D192">
        <v>476.49695006873952</v>
      </c>
    </row>
    <row r="193" spans="2:4" hidden="1" outlineLevel="1" x14ac:dyDescent="0.35">
      <c r="B193">
        <v>186</v>
      </c>
      <c r="C193">
        <v>1550.880660746893</v>
      </c>
      <c r="D193">
        <v>1194.1781087751076</v>
      </c>
    </row>
    <row r="194" spans="2:4" hidden="1" outlineLevel="1" x14ac:dyDescent="0.35">
      <c r="B194">
        <v>187</v>
      </c>
      <c r="C194">
        <v>803.96160159062026</v>
      </c>
      <c r="D194">
        <v>619.05043322477763</v>
      </c>
    </row>
    <row r="195" spans="2:4" hidden="1" outlineLevel="1" x14ac:dyDescent="0.35">
      <c r="B195">
        <v>188</v>
      </c>
      <c r="C195">
        <v>713.44351070635366</v>
      </c>
      <c r="D195">
        <v>549.35150324389235</v>
      </c>
    </row>
    <row r="196" spans="2:4" hidden="1" outlineLevel="1" x14ac:dyDescent="0.35">
      <c r="B196">
        <v>189</v>
      </c>
      <c r="C196">
        <v>407.65018483194444</v>
      </c>
      <c r="D196">
        <v>313.89064232059724</v>
      </c>
    </row>
    <row r="197" spans="2:4" hidden="1" outlineLevel="1" x14ac:dyDescent="0.35">
      <c r="B197">
        <v>190</v>
      </c>
      <c r="C197">
        <v>1258.0109413336179</v>
      </c>
      <c r="D197">
        <v>968.66842482688583</v>
      </c>
    </row>
    <row r="198" spans="2:4" hidden="1" outlineLevel="1" x14ac:dyDescent="0.35">
      <c r="B198">
        <v>191</v>
      </c>
      <c r="C198">
        <v>993.89806124226357</v>
      </c>
      <c r="D198">
        <v>765.30150715654304</v>
      </c>
    </row>
    <row r="199" spans="2:4" hidden="1" outlineLevel="1" x14ac:dyDescent="0.35">
      <c r="B199">
        <v>192</v>
      </c>
      <c r="C199">
        <v>1131.1723254069184</v>
      </c>
      <c r="D199">
        <v>871.00269056332718</v>
      </c>
    </row>
    <row r="200" spans="2:4" hidden="1" outlineLevel="1" x14ac:dyDescent="0.35">
      <c r="B200">
        <v>193</v>
      </c>
      <c r="C200">
        <v>894.76288804658407</v>
      </c>
      <c r="D200">
        <v>688.96742379586976</v>
      </c>
    </row>
    <row r="201" spans="2:4" hidden="1" outlineLevel="1" x14ac:dyDescent="0.35">
      <c r="B201">
        <v>194</v>
      </c>
      <c r="C201">
        <v>384.81998977558158</v>
      </c>
      <c r="D201">
        <v>296.31139212719779</v>
      </c>
    </row>
    <row r="202" spans="2:4" hidden="1" outlineLevel="1" x14ac:dyDescent="0.35">
      <c r="B202">
        <v>195</v>
      </c>
      <c r="C202">
        <v>1557.1049984565464</v>
      </c>
      <c r="D202">
        <v>1198.9708488115409</v>
      </c>
    </row>
    <row r="203" spans="2:4" hidden="1" outlineLevel="1" x14ac:dyDescent="0.35">
      <c r="B203">
        <v>196</v>
      </c>
      <c r="C203">
        <v>979.79202988644988</v>
      </c>
      <c r="D203">
        <v>754.43986301256643</v>
      </c>
    </row>
    <row r="204" spans="2:4" hidden="1" outlineLevel="1" x14ac:dyDescent="0.35">
      <c r="B204">
        <v>197</v>
      </c>
      <c r="C204">
        <v>840.52970127938295</v>
      </c>
      <c r="D204">
        <v>647.20786998512483</v>
      </c>
    </row>
    <row r="205" spans="2:4" hidden="1" outlineLevel="1" x14ac:dyDescent="0.35">
      <c r="B205">
        <v>198</v>
      </c>
      <c r="C205">
        <v>851.20422809939259</v>
      </c>
      <c r="D205">
        <v>655.42725563653232</v>
      </c>
    </row>
    <row r="206" spans="2:4" hidden="1" outlineLevel="1" x14ac:dyDescent="0.35">
      <c r="B206">
        <v>199</v>
      </c>
      <c r="C206">
        <v>797.45314722211606</v>
      </c>
      <c r="D206">
        <v>614.03892336102933</v>
      </c>
    </row>
    <row r="207" spans="2:4" hidden="1" outlineLevel="1" x14ac:dyDescent="0.35">
      <c r="B207">
        <v>200</v>
      </c>
      <c r="C207">
        <v>848.6684786352705</v>
      </c>
      <c r="D207">
        <v>653.47472854915827</v>
      </c>
    </row>
    <row r="208" spans="2:4" hidden="1" outlineLevel="1" x14ac:dyDescent="0.35">
      <c r="B208">
        <v>201</v>
      </c>
      <c r="C208">
        <v>868.77919926513016</v>
      </c>
      <c r="D208">
        <v>668.95998343415033</v>
      </c>
    </row>
    <row r="209" spans="2:4" hidden="1" outlineLevel="1" x14ac:dyDescent="0.35">
      <c r="B209">
        <v>202</v>
      </c>
      <c r="C209">
        <v>582.23619822064393</v>
      </c>
      <c r="D209">
        <v>448.32187262989589</v>
      </c>
    </row>
    <row r="210" spans="2:4" hidden="1" outlineLevel="1" x14ac:dyDescent="0.35">
      <c r="B210">
        <v>203</v>
      </c>
      <c r="C210">
        <v>1582.1295609150925</v>
      </c>
      <c r="D210">
        <v>1218.2397619046212</v>
      </c>
    </row>
    <row r="211" spans="2:4" hidden="1" outlineLevel="1" x14ac:dyDescent="0.35">
      <c r="B211">
        <v>204</v>
      </c>
      <c r="C211">
        <v>545.84870140388671</v>
      </c>
      <c r="D211">
        <v>420.30350008099276</v>
      </c>
    </row>
    <row r="212" spans="2:4" hidden="1" outlineLevel="1" x14ac:dyDescent="0.35">
      <c r="B212">
        <v>205</v>
      </c>
      <c r="C212">
        <v>771.1884021798345</v>
      </c>
      <c r="D212">
        <v>593.81506967847258</v>
      </c>
    </row>
    <row r="213" spans="2:4" hidden="1" outlineLevel="1" x14ac:dyDescent="0.35">
      <c r="B213">
        <v>206</v>
      </c>
      <c r="C213">
        <v>626.47111228943481</v>
      </c>
      <c r="D213">
        <v>482.38275646286485</v>
      </c>
    </row>
    <row r="214" spans="2:4" hidden="1" outlineLevel="1" x14ac:dyDescent="0.35">
      <c r="B214">
        <v>207</v>
      </c>
      <c r="C214">
        <v>583.32805662571775</v>
      </c>
      <c r="D214">
        <v>449.16260360180274</v>
      </c>
    </row>
    <row r="215" spans="2:4" hidden="1" outlineLevel="1" x14ac:dyDescent="0.35">
      <c r="B215">
        <v>208</v>
      </c>
      <c r="C215">
        <v>947.23247341337651</v>
      </c>
      <c r="D215">
        <v>729.36900452830002</v>
      </c>
    </row>
    <row r="216" spans="2:4" hidden="1" outlineLevel="1" x14ac:dyDescent="0.35">
      <c r="B216">
        <v>209</v>
      </c>
      <c r="C216">
        <v>804.84191958673375</v>
      </c>
      <c r="D216">
        <v>619.72827808178499</v>
      </c>
    </row>
    <row r="217" spans="2:4" hidden="1" outlineLevel="1" x14ac:dyDescent="0.35">
      <c r="B217">
        <v>210</v>
      </c>
      <c r="C217">
        <v>807.09534067055154</v>
      </c>
      <c r="D217">
        <v>621.46341231632459</v>
      </c>
    </row>
    <row r="218" spans="2:4" hidden="1" outlineLevel="1" x14ac:dyDescent="0.35">
      <c r="B218">
        <v>211</v>
      </c>
      <c r="C218">
        <v>554.11502297848835</v>
      </c>
      <c r="D218">
        <v>426.66856769343599</v>
      </c>
    </row>
    <row r="219" spans="2:4" hidden="1" outlineLevel="1" x14ac:dyDescent="0.35">
      <c r="B219">
        <v>212</v>
      </c>
      <c r="C219">
        <v>1002.1558321213633</v>
      </c>
      <c r="D219">
        <v>771.65999073344972</v>
      </c>
    </row>
    <row r="220" spans="2:4" hidden="1" outlineLevel="1" x14ac:dyDescent="0.35">
      <c r="B220">
        <v>213</v>
      </c>
      <c r="C220">
        <v>518.62252881224936</v>
      </c>
      <c r="D220">
        <v>399.33934718543202</v>
      </c>
    </row>
    <row r="221" spans="2:4" hidden="1" outlineLevel="1" x14ac:dyDescent="0.35">
      <c r="B221">
        <v>214</v>
      </c>
      <c r="C221">
        <v>634.41531550413617</v>
      </c>
      <c r="D221">
        <v>488.4997929381849</v>
      </c>
    </row>
    <row r="222" spans="2:4" hidden="1" outlineLevel="1" x14ac:dyDescent="0.35">
      <c r="B222">
        <v>215</v>
      </c>
      <c r="C222">
        <v>621.62573016319573</v>
      </c>
      <c r="D222">
        <v>478.65181222566076</v>
      </c>
    </row>
    <row r="223" spans="2:4" hidden="1" outlineLevel="1" x14ac:dyDescent="0.35">
      <c r="B223">
        <v>216</v>
      </c>
      <c r="C223">
        <v>437.21744687845569</v>
      </c>
      <c r="D223">
        <v>336.6574340964109</v>
      </c>
    </row>
    <row r="224" spans="2:4" hidden="1" outlineLevel="1" x14ac:dyDescent="0.35">
      <c r="B224">
        <v>217</v>
      </c>
      <c r="C224">
        <v>342.75290412223006</v>
      </c>
      <c r="D224">
        <v>263.91973617411713</v>
      </c>
    </row>
    <row r="225" spans="2:4" hidden="1" outlineLevel="1" x14ac:dyDescent="0.35">
      <c r="B225">
        <v>218</v>
      </c>
      <c r="C225">
        <v>897.21338389610844</v>
      </c>
      <c r="D225">
        <v>690.8543056000035</v>
      </c>
    </row>
    <row r="226" spans="2:4" hidden="1" outlineLevel="1" x14ac:dyDescent="0.35">
      <c r="B226">
        <v>219</v>
      </c>
      <c r="C226">
        <v>636.61496383961276</v>
      </c>
      <c r="D226">
        <v>490.1935221565019</v>
      </c>
    </row>
    <row r="227" spans="2:4" hidden="1" outlineLevel="1" x14ac:dyDescent="0.35">
      <c r="B227">
        <v>220</v>
      </c>
      <c r="C227">
        <v>855.6110975994502</v>
      </c>
      <c r="D227">
        <v>658.82054515157665</v>
      </c>
    </row>
    <row r="228" spans="2:4" hidden="1" outlineLevel="1" x14ac:dyDescent="0.35">
      <c r="B228">
        <v>221</v>
      </c>
      <c r="C228">
        <v>470.8083828962022</v>
      </c>
      <c r="D228">
        <v>362.52245483007573</v>
      </c>
    </row>
    <row r="229" spans="2:4" hidden="1" outlineLevel="1" x14ac:dyDescent="0.35">
      <c r="B229">
        <v>222</v>
      </c>
      <c r="C229">
        <v>533.48906243554381</v>
      </c>
      <c r="D229">
        <v>410.78657807536865</v>
      </c>
    </row>
    <row r="230" spans="2:4" hidden="1" outlineLevel="1" x14ac:dyDescent="0.35">
      <c r="B230">
        <v>223</v>
      </c>
      <c r="C230">
        <v>623.26228536767508</v>
      </c>
      <c r="D230">
        <v>479.91195973310977</v>
      </c>
    </row>
    <row r="231" spans="2:4" hidden="1" outlineLevel="1" x14ac:dyDescent="0.35">
      <c r="B231">
        <v>224</v>
      </c>
      <c r="C231">
        <v>832.47390975577741</v>
      </c>
      <c r="D231">
        <v>641.00491051194865</v>
      </c>
    </row>
    <row r="232" spans="2:4" hidden="1" outlineLevel="1" x14ac:dyDescent="0.35">
      <c r="B232">
        <v>225</v>
      </c>
      <c r="C232">
        <v>672.20335178782068</v>
      </c>
      <c r="D232">
        <v>517.59658087662194</v>
      </c>
    </row>
    <row r="233" spans="2:4" hidden="1" outlineLevel="1" x14ac:dyDescent="0.35">
      <c r="B233">
        <v>226</v>
      </c>
      <c r="C233">
        <v>846.82028239567126</v>
      </c>
      <c r="D233">
        <v>652.05161744466682</v>
      </c>
    </row>
    <row r="234" spans="2:4" hidden="1" outlineLevel="1" x14ac:dyDescent="0.35">
      <c r="B234">
        <v>227</v>
      </c>
      <c r="C234">
        <v>2343.7936039563583</v>
      </c>
      <c r="D234">
        <v>1804.721075046396</v>
      </c>
    </row>
    <row r="235" spans="2:4" hidden="1" outlineLevel="1" x14ac:dyDescent="0.35">
      <c r="B235">
        <v>228</v>
      </c>
      <c r="C235">
        <v>451.5774233089661</v>
      </c>
      <c r="D235">
        <v>347.71461594790389</v>
      </c>
    </row>
    <row r="236" spans="2:4" hidden="1" outlineLevel="1" x14ac:dyDescent="0.35">
      <c r="B236">
        <v>229</v>
      </c>
      <c r="C236">
        <v>758.34358725658035</v>
      </c>
      <c r="D236">
        <v>583.92456218756695</v>
      </c>
    </row>
    <row r="237" spans="2:4" hidden="1" outlineLevel="1" x14ac:dyDescent="0.35">
      <c r="B237">
        <v>230</v>
      </c>
      <c r="C237">
        <v>338.63358442562196</v>
      </c>
      <c r="D237">
        <v>260.74786000772889</v>
      </c>
    </row>
    <row r="238" spans="2:4" hidden="1" outlineLevel="1" x14ac:dyDescent="0.35">
      <c r="B238">
        <v>231</v>
      </c>
      <c r="C238">
        <v>366.18865819286026</v>
      </c>
      <c r="D238">
        <v>281.96526680850246</v>
      </c>
    </row>
    <row r="239" spans="2:4" hidden="1" outlineLevel="1" x14ac:dyDescent="0.35">
      <c r="B239">
        <v>232</v>
      </c>
      <c r="C239">
        <v>993.35812535337334</v>
      </c>
      <c r="D239">
        <v>764.88575652209749</v>
      </c>
    </row>
    <row r="240" spans="2:4" hidden="1" outlineLevel="1" x14ac:dyDescent="0.35">
      <c r="B240">
        <v>233</v>
      </c>
      <c r="C240">
        <v>1037.3541369707748</v>
      </c>
      <c r="D240">
        <v>798.76268546749657</v>
      </c>
    </row>
    <row r="241" spans="2:4" hidden="1" outlineLevel="1" x14ac:dyDescent="0.35">
      <c r="B241">
        <v>234</v>
      </c>
      <c r="C241">
        <v>917.1790649388771</v>
      </c>
      <c r="D241">
        <v>706.22788000293542</v>
      </c>
    </row>
    <row r="242" spans="2:4" hidden="1" outlineLevel="1" x14ac:dyDescent="0.35">
      <c r="B242">
        <v>235</v>
      </c>
      <c r="C242">
        <v>1355.9681099356078</v>
      </c>
      <c r="D242">
        <v>1044.0954446504181</v>
      </c>
    </row>
    <row r="243" spans="2:4" hidden="1" outlineLevel="1" x14ac:dyDescent="0.35">
      <c r="B243">
        <v>236</v>
      </c>
      <c r="C243">
        <v>554.16192354963857</v>
      </c>
      <c r="D243">
        <v>426.7046811332217</v>
      </c>
    </row>
    <row r="244" spans="2:4" hidden="1" outlineLevel="1" x14ac:dyDescent="0.35">
      <c r="B244">
        <v>237</v>
      </c>
      <c r="C244">
        <v>1058.3243283886648</v>
      </c>
      <c r="D244">
        <v>814.90973285927168</v>
      </c>
    </row>
    <row r="245" spans="2:4" hidden="1" outlineLevel="1" x14ac:dyDescent="0.35">
      <c r="B245">
        <v>238</v>
      </c>
      <c r="C245">
        <v>460.6549348821739</v>
      </c>
      <c r="D245">
        <v>354.70429985927387</v>
      </c>
    </row>
    <row r="246" spans="2:4" hidden="1" outlineLevel="1" x14ac:dyDescent="0.35">
      <c r="B246">
        <v>239</v>
      </c>
      <c r="C246">
        <v>727.45439667588289</v>
      </c>
      <c r="D246">
        <v>560.13988544042979</v>
      </c>
    </row>
    <row r="247" spans="2:4" hidden="1" outlineLevel="1" x14ac:dyDescent="0.35">
      <c r="B247">
        <v>240</v>
      </c>
      <c r="C247">
        <v>2142.4691453851756</v>
      </c>
      <c r="D247">
        <v>1649.7012419465852</v>
      </c>
    </row>
    <row r="248" spans="2:4" hidden="1" outlineLevel="1" x14ac:dyDescent="0.35">
      <c r="B248">
        <v>241</v>
      </c>
      <c r="C248">
        <v>1077.6024485093401</v>
      </c>
      <c r="D248">
        <v>829.7538853521919</v>
      </c>
    </row>
    <row r="249" spans="2:4" hidden="1" outlineLevel="1" x14ac:dyDescent="0.35">
      <c r="B249">
        <v>242</v>
      </c>
      <c r="C249">
        <v>776.61696434336602</v>
      </c>
      <c r="D249">
        <v>597.99506254439189</v>
      </c>
    </row>
    <row r="250" spans="2:4" hidden="1" outlineLevel="1" x14ac:dyDescent="0.35">
      <c r="B250">
        <v>243</v>
      </c>
      <c r="C250">
        <v>950.74332589707512</v>
      </c>
      <c r="D250">
        <v>732.0723609407479</v>
      </c>
    </row>
    <row r="251" spans="2:4" hidden="1" outlineLevel="1" x14ac:dyDescent="0.35">
      <c r="B251">
        <v>244</v>
      </c>
      <c r="C251">
        <v>1269.8279624669672</v>
      </c>
      <c r="D251">
        <v>977.76753109956474</v>
      </c>
    </row>
    <row r="252" spans="2:4" hidden="1" outlineLevel="1" x14ac:dyDescent="0.35">
      <c r="B252">
        <v>245</v>
      </c>
      <c r="C252">
        <v>3312.0749574036859</v>
      </c>
      <c r="D252">
        <v>2550.2977172008382</v>
      </c>
    </row>
    <row r="253" spans="2:4" hidden="1" outlineLevel="1" x14ac:dyDescent="0.35">
      <c r="B253">
        <v>246</v>
      </c>
      <c r="C253">
        <v>804.35404129315032</v>
      </c>
      <c r="D253">
        <v>619.35261179572569</v>
      </c>
    </row>
    <row r="254" spans="2:4" hidden="1" outlineLevel="1" x14ac:dyDescent="0.35">
      <c r="B254">
        <v>247</v>
      </c>
      <c r="C254">
        <v>776.76928348252454</v>
      </c>
      <c r="D254">
        <v>598.11234828154386</v>
      </c>
    </row>
    <row r="255" spans="2:4" hidden="1" outlineLevel="1" x14ac:dyDescent="0.35">
      <c r="B255">
        <v>248</v>
      </c>
      <c r="C255">
        <v>706.06436265070067</v>
      </c>
      <c r="D255">
        <v>543.66955924103956</v>
      </c>
    </row>
    <row r="256" spans="2:4" hidden="1" outlineLevel="1" x14ac:dyDescent="0.35">
      <c r="B256">
        <v>249</v>
      </c>
      <c r="C256">
        <v>1022.9599354073029</v>
      </c>
      <c r="D256">
        <v>787.67915026362323</v>
      </c>
    </row>
    <row r="257" spans="2:4" hidden="1" outlineLevel="1" x14ac:dyDescent="0.35">
      <c r="B257">
        <v>250</v>
      </c>
      <c r="C257">
        <v>1949.5400322299183</v>
      </c>
      <c r="D257">
        <v>1501.1458248170372</v>
      </c>
    </row>
    <row r="258" spans="2:4" hidden="1" outlineLevel="1" x14ac:dyDescent="0.35">
      <c r="B258">
        <v>251</v>
      </c>
      <c r="C258">
        <v>283.74162864889075</v>
      </c>
      <c r="D258">
        <v>218.48105405964588</v>
      </c>
    </row>
    <row r="259" spans="2:4" hidden="1" outlineLevel="1" x14ac:dyDescent="0.35">
      <c r="B259">
        <v>252</v>
      </c>
      <c r="C259">
        <v>987.52360156188206</v>
      </c>
      <c r="D259">
        <v>760.39317320264922</v>
      </c>
    </row>
    <row r="260" spans="2:4" hidden="1" outlineLevel="1" x14ac:dyDescent="0.35">
      <c r="B260">
        <v>253</v>
      </c>
      <c r="C260">
        <v>1038.6807712973612</v>
      </c>
      <c r="D260">
        <v>799.78419389896806</v>
      </c>
    </row>
    <row r="261" spans="2:4" hidden="1" outlineLevel="1" x14ac:dyDescent="0.35">
      <c r="B261">
        <v>254</v>
      </c>
      <c r="C261">
        <v>767.56846105257853</v>
      </c>
      <c r="D261">
        <v>591.02771501048539</v>
      </c>
    </row>
    <row r="262" spans="2:4" hidden="1" outlineLevel="1" x14ac:dyDescent="0.35">
      <c r="B262">
        <v>255</v>
      </c>
      <c r="C262">
        <v>1221.8916934254657</v>
      </c>
      <c r="D262">
        <v>940.85660393760861</v>
      </c>
    </row>
    <row r="263" spans="2:4" hidden="1" outlineLevel="1" x14ac:dyDescent="0.35">
      <c r="B263">
        <v>256</v>
      </c>
      <c r="C263">
        <v>520.80791162982655</v>
      </c>
      <c r="D263">
        <v>401.02209195496641</v>
      </c>
    </row>
    <row r="264" spans="2:4" hidden="1" outlineLevel="1" x14ac:dyDescent="0.35">
      <c r="B264">
        <v>257</v>
      </c>
      <c r="C264">
        <v>1147.5668035632857</v>
      </c>
      <c r="D264">
        <v>883.62643874373009</v>
      </c>
    </row>
    <row r="265" spans="2:4" hidden="1" outlineLevel="1" x14ac:dyDescent="0.35">
      <c r="B265">
        <v>258</v>
      </c>
      <c r="C265">
        <v>940.86095808043967</v>
      </c>
      <c r="D265">
        <v>724.46293772193849</v>
      </c>
    </row>
    <row r="266" spans="2:4" hidden="1" outlineLevel="1" x14ac:dyDescent="0.35">
      <c r="B266">
        <v>259</v>
      </c>
      <c r="C266">
        <v>415.69401484146528</v>
      </c>
      <c r="D266">
        <v>320.08439142792827</v>
      </c>
    </row>
    <row r="267" spans="2:4" hidden="1" outlineLevel="1" x14ac:dyDescent="0.35">
      <c r="B267">
        <v>260</v>
      </c>
      <c r="C267">
        <v>1380.7857355491035</v>
      </c>
      <c r="D267">
        <v>1063.2050163728097</v>
      </c>
    </row>
    <row r="268" spans="2:4" hidden="1" outlineLevel="1" x14ac:dyDescent="0.35">
      <c r="B268">
        <v>261</v>
      </c>
      <c r="C268">
        <v>728.31488337658141</v>
      </c>
      <c r="D268">
        <v>560.80246019996764</v>
      </c>
    </row>
    <row r="269" spans="2:4" hidden="1" outlineLevel="1" x14ac:dyDescent="0.35">
      <c r="B269">
        <v>262</v>
      </c>
      <c r="C269">
        <v>1020.6850281714781</v>
      </c>
      <c r="D269">
        <v>785.92747169203813</v>
      </c>
    </row>
    <row r="270" spans="2:4" hidden="1" outlineLevel="1" x14ac:dyDescent="0.35">
      <c r="B270">
        <v>263</v>
      </c>
      <c r="C270">
        <v>1030.6869330680643</v>
      </c>
      <c r="D270">
        <v>793.62893846240956</v>
      </c>
    </row>
    <row r="271" spans="2:4" hidden="1" outlineLevel="1" x14ac:dyDescent="0.35">
      <c r="B271">
        <v>264</v>
      </c>
      <c r="C271">
        <v>1517.0295970401041</v>
      </c>
      <c r="D271">
        <v>1168.1127897208801</v>
      </c>
    </row>
    <row r="272" spans="2:4" hidden="1" outlineLevel="1" x14ac:dyDescent="0.35">
      <c r="B272">
        <v>265</v>
      </c>
      <c r="C272">
        <v>421.51238623266772</v>
      </c>
      <c r="D272">
        <v>324.56453739915418</v>
      </c>
    </row>
    <row r="273" spans="2:4" hidden="1" outlineLevel="1" x14ac:dyDescent="0.35">
      <c r="B273">
        <v>266</v>
      </c>
      <c r="C273">
        <v>595.37128850017723</v>
      </c>
      <c r="D273">
        <v>458.43589214513651</v>
      </c>
    </row>
    <row r="274" spans="2:4" hidden="1" outlineLevel="1" x14ac:dyDescent="0.35">
      <c r="B274">
        <v>267</v>
      </c>
      <c r="C274">
        <v>366.63318749684908</v>
      </c>
      <c r="D274">
        <v>282.3075543725738</v>
      </c>
    </row>
    <row r="275" spans="2:4" hidden="1" outlineLevel="1" x14ac:dyDescent="0.35">
      <c r="B275">
        <v>268</v>
      </c>
      <c r="C275">
        <v>2082.9749716364377</v>
      </c>
      <c r="D275">
        <v>1603.8907281600571</v>
      </c>
    </row>
    <row r="276" spans="2:4" hidden="1" outlineLevel="1" x14ac:dyDescent="0.35">
      <c r="B276">
        <v>269</v>
      </c>
      <c r="C276">
        <v>710.84099449796292</v>
      </c>
      <c r="D276">
        <v>547.34756576343148</v>
      </c>
    </row>
    <row r="277" spans="2:4" hidden="1" outlineLevel="1" x14ac:dyDescent="0.35">
      <c r="B277">
        <v>270</v>
      </c>
      <c r="C277">
        <v>532.87673885120842</v>
      </c>
      <c r="D277">
        <v>410.31508891543041</v>
      </c>
    </row>
    <row r="278" spans="2:4" hidden="1" outlineLevel="1" x14ac:dyDescent="0.35">
      <c r="B278">
        <v>271</v>
      </c>
      <c r="C278">
        <v>986.67905050377772</v>
      </c>
      <c r="D278">
        <v>759.74286888790891</v>
      </c>
    </row>
    <row r="279" spans="2:4" hidden="1" outlineLevel="1" x14ac:dyDescent="0.35">
      <c r="B279">
        <v>272</v>
      </c>
      <c r="C279">
        <v>610.66449536987022</v>
      </c>
      <c r="D279">
        <v>470.21166143480002</v>
      </c>
    </row>
    <row r="280" spans="2:4" hidden="1" outlineLevel="1" x14ac:dyDescent="0.35">
      <c r="B280">
        <v>273</v>
      </c>
      <c r="C280">
        <v>1214.0628771875256</v>
      </c>
      <c r="D280">
        <v>934.82841543439463</v>
      </c>
    </row>
    <row r="281" spans="2:4" hidden="1" outlineLevel="1" x14ac:dyDescent="0.35">
      <c r="B281">
        <v>274</v>
      </c>
      <c r="C281">
        <v>1029.181386255379</v>
      </c>
      <c r="D281">
        <v>792.46966741664187</v>
      </c>
    </row>
    <row r="282" spans="2:4" hidden="1" outlineLevel="1" x14ac:dyDescent="0.35">
      <c r="B282">
        <v>275</v>
      </c>
      <c r="C282">
        <v>739.91952171228968</v>
      </c>
      <c r="D282">
        <v>569.73803171846305</v>
      </c>
    </row>
    <row r="283" spans="2:4" hidden="1" outlineLevel="1" x14ac:dyDescent="0.35">
      <c r="B283">
        <v>276</v>
      </c>
      <c r="C283">
        <v>736.85838963230287</v>
      </c>
      <c r="D283">
        <v>567.38096001687325</v>
      </c>
    </row>
    <row r="284" spans="2:4" hidden="1" outlineLevel="1" x14ac:dyDescent="0.35">
      <c r="B284">
        <v>277</v>
      </c>
      <c r="C284">
        <v>558.72461320707237</v>
      </c>
      <c r="D284">
        <v>430.21795216944577</v>
      </c>
    </row>
    <row r="285" spans="2:4" hidden="1" outlineLevel="1" x14ac:dyDescent="0.35">
      <c r="B285">
        <v>278</v>
      </c>
      <c r="C285">
        <v>589.80060692674829</v>
      </c>
      <c r="D285">
        <v>454.14646733359626</v>
      </c>
    </row>
    <row r="286" spans="2:4" hidden="1" outlineLevel="1" x14ac:dyDescent="0.35">
      <c r="B286">
        <v>279</v>
      </c>
      <c r="C286">
        <v>270.31297978169783</v>
      </c>
      <c r="D286">
        <v>208.14099443190736</v>
      </c>
    </row>
    <row r="287" spans="2:4" hidden="1" outlineLevel="1" x14ac:dyDescent="0.35">
      <c r="B287">
        <v>280</v>
      </c>
      <c r="C287">
        <v>331.64615076562779</v>
      </c>
      <c r="D287">
        <v>255.36753608953336</v>
      </c>
    </row>
    <row r="288" spans="2:4" hidden="1" outlineLevel="1" x14ac:dyDescent="0.35">
      <c r="B288">
        <v>281</v>
      </c>
      <c r="C288">
        <v>1088.6683508054334</v>
      </c>
      <c r="D288">
        <v>838.27463012018382</v>
      </c>
    </row>
    <row r="289" spans="2:4" hidden="1" outlineLevel="1" x14ac:dyDescent="0.35">
      <c r="B289">
        <v>282</v>
      </c>
      <c r="C289">
        <v>993.96288724468218</v>
      </c>
      <c r="D289">
        <v>765.3514231784053</v>
      </c>
    </row>
    <row r="290" spans="2:4" hidden="1" outlineLevel="1" x14ac:dyDescent="0.35">
      <c r="B290">
        <v>283</v>
      </c>
      <c r="C290">
        <v>582.95614364110497</v>
      </c>
      <c r="D290">
        <v>448.87623060365087</v>
      </c>
    </row>
    <row r="291" spans="2:4" hidden="1" outlineLevel="1" x14ac:dyDescent="0.35">
      <c r="B291">
        <v>284</v>
      </c>
      <c r="C291">
        <v>524.45637611498705</v>
      </c>
      <c r="D291">
        <v>403.83140960854007</v>
      </c>
    </row>
    <row r="292" spans="2:4" hidden="1" outlineLevel="1" x14ac:dyDescent="0.35">
      <c r="B292">
        <v>285</v>
      </c>
      <c r="C292">
        <v>1732.6511569165093</v>
      </c>
      <c r="D292">
        <v>1334.1413908257123</v>
      </c>
    </row>
    <row r="293" spans="2:4" hidden="1" outlineLevel="1" x14ac:dyDescent="0.35">
      <c r="B293">
        <v>286</v>
      </c>
      <c r="C293">
        <v>1204.75355789386</v>
      </c>
      <c r="D293">
        <v>927.66023957827213</v>
      </c>
    </row>
    <row r="294" spans="2:4" hidden="1" outlineLevel="1" x14ac:dyDescent="0.35">
      <c r="B294">
        <v>287</v>
      </c>
      <c r="C294">
        <v>1184.3331557722256</v>
      </c>
      <c r="D294">
        <v>911.93652994461377</v>
      </c>
    </row>
    <row r="295" spans="2:4" hidden="1" outlineLevel="1" x14ac:dyDescent="0.35">
      <c r="B295">
        <v>288</v>
      </c>
      <c r="C295">
        <v>859.97272740528945</v>
      </c>
      <c r="D295">
        <v>662.17900010207291</v>
      </c>
    </row>
    <row r="296" spans="2:4" hidden="1" outlineLevel="1" x14ac:dyDescent="0.35">
      <c r="B296">
        <v>289</v>
      </c>
      <c r="C296">
        <v>998.85220874025595</v>
      </c>
      <c r="D296">
        <v>769.1162007299971</v>
      </c>
    </row>
    <row r="297" spans="2:4" hidden="1" outlineLevel="1" x14ac:dyDescent="0.35">
      <c r="B297">
        <v>290</v>
      </c>
      <c r="C297">
        <v>1034.0735069736331</v>
      </c>
      <c r="D297">
        <v>796.2366003696975</v>
      </c>
    </row>
    <row r="298" spans="2:4" hidden="1" outlineLevel="1" x14ac:dyDescent="0.35">
      <c r="B298">
        <v>291</v>
      </c>
      <c r="C298">
        <v>1678.2203067010996</v>
      </c>
      <c r="D298">
        <v>1292.2296361598467</v>
      </c>
    </row>
    <row r="299" spans="2:4" hidden="1" outlineLevel="1" x14ac:dyDescent="0.35">
      <c r="B299">
        <v>292</v>
      </c>
      <c r="C299">
        <v>992.38124485613992</v>
      </c>
      <c r="D299">
        <v>764.13355853922781</v>
      </c>
    </row>
    <row r="300" spans="2:4" hidden="1" outlineLevel="1" x14ac:dyDescent="0.35">
      <c r="B300">
        <v>293</v>
      </c>
      <c r="C300">
        <v>773.39355356841372</v>
      </c>
      <c r="D300">
        <v>595.51303624767866</v>
      </c>
    </row>
    <row r="301" spans="2:4" hidden="1" outlineLevel="1" x14ac:dyDescent="0.35">
      <c r="B301">
        <v>294</v>
      </c>
      <c r="C301">
        <v>1064.9784022418041</v>
      </c>
      <c r="D301">
        <v>820.03336972618922</v>
      </c>
    </row>
    <row r="302" spans="2:4" hidden="1" outlineLevel="1" x14ac:dyDescent="0.35">
      <c r="B302">
        <v>295</v>
      </c>
      <c r="C302">
        <v>281.05994896665499</v>
      </c>
      <c r="D302">
        <v>216.41616070432434</v>
      </c>
    </row>
    <row r="303" spans="2:4" hidden="1" outlineLevel="1" x14ac:dyDescent="0.35">
      <c r="B303">
        <v>296</v>
      </c>
      <c r="C303">
        <v>1088.4815725370117</v>
      </c>
      <c r="D303">
        <v>838.13081085349893</v>
      </c>
    </row>
    <row r="304" spans="2:4" hidden="1" outlineLevel="1" x14ac:dyDescent="0.35">
      <c r="B304">
        <v>297</v>
      </c>
      <c r="C304">
        <v>614.77905105133334</v>
      </c>
      <c r="D304">
        <v>473.37986930952673</v>
      </c>
    </row>
    <row r="305" spans="2:4" hidden="1" outlineLevel="1" x14ac:dyDescent="0.35">
      <c r="B305">
        <v>298</v>
      </c>
      <c r="C305">
        <v>849.0605004939739</v>
      </c>
      <c r="D305">
        <v>653.77658538035985</v>
      </c>
    </row>
    <row r="306" spans="2:4" hidden="1" outlineLevel="1" x14ac:dyDescent="0.35">
      <c r="B306">
        <v>299</v>
      </c>
      <c r="C306">
        <v>1121.0101492471142</v>
      </c>
      <c r="D306">
        <v>863.17781492027791</v>
      </c>
    </row>
    <row r="307" spans="2:4" hidden="1" outlineLevel="1" x14ac:dyDescent="0.35">
      <c r="B307">
        <v>300</v>
      </c>
      <c r="C307">
        <v>941.73042920304192</v>
      </c>
      <c r="D307">
        <v>725.13243048634217</v>
      </c>
    </row>
    <row r="308" spans="2:4" hidden="1" outlineLevel="1" x14ac:dyDescent="0.35">
      <c r="B308">
        <v>301</v>
      </c>
      <c r="C308">
        <v>669.53895151610504</v>
      </c>
      <c r="D308">
        <v>515.54499266740095</v>
      </c>
    </row>
    <row r="309" spans="2:4" hidden="1" outlineLevel="1" x14ac:dyDescent="0.35">
      <c r="B309">
        <v>302</v>
      </c>
      <c r="C309">
        <v>1536.6171193034777</v>
      </c>
      <c r="D309">
        <v>1183.195181863678</v>
      </c>
    </row>
    <row r="310" spans="2:4" hidden="1" outlineLevel="1" x14ac:dyDescent="0.35">
      <c r="B310">
        <v>303</v>
      </c>
      <c r="C310">
        <v>959.58710868745709</v>
      </c>
      <c r="D310">
        <v>738.88207368934195</v>
      </c>
    </row>
    <row r="311" spans="2:4" hidden="1" outlineLevel="1" x14ac:dyDescent="0.35">
      <c r="B311">
        <v>304</v>
      </c>
      <c r="C311">
        <v>599.74542410593585</v>
      </c>
      <c r="D311">
        <v>461.80397656157066</v>
      </c>
    </row>
    <row r="312" spans="2:4" hidden="1" outlineLevel="1" x14ac:dyDescent="0.35">
      <c r="B312">
        <v>305</v>
      </c>
      <c r="C312">
        <v>904.99765123654515</v>
      </c>
      <c r="D312">
        <v>696.84819145213987</v>
      </c>
    </row>
    <row r="313" spans="2:4" hidden="1" outlineLevel="1" x14ac:dyDescent="0.35">
      <c r="B313">
        <v>306</v>
      </c>
      <c r="C313">
        <v>890.30337556978986</v>
      </c>
      <c r="D313">
        <v>685.53359918873821</v>
      </c>
    </row>
    <row r="314" spans="2:4" hidden="1" outlineLevel="1" x14ac:dyDescent="0.35">
      <c r="B314">
        <v>307</v>
      </c>
      <c r="C314">
        <v>979.81908401101043</v>
      </c>
      <c r="D314">
        <v>754.46069468847804</v>
      </c>
    </row>
    <row r="315" spans="2:4" hidden="1" outlineLevel="1" x14ac:dyDescent="0.35">
      <c r="B315">
        <v>308</v>
      </c>
      <c r="C315">
        <v>681.54541502356142</v>
      </c>
      <c r="D315">
        <v>524.78996956814217</v>
      </c>
    </row>
    <row r="316" spans="2:4" hidden="1" outlineLevel="1" x14ac:dyDescent="0.35">
      <c r="B316">
        <v>309</v>
      </c>
      <c r="C316">
        <v>433.09558241570602</v>
      </c>
      <c r="D316">
        <v>333.48359846009367</v>
      </c>
    </row>
    <row r="317" spans="2:4" hidden="1" outlineLevel="1" x14ac:dyDescent="0.35">
      <c r="B317">
        <v>310</v>
      </c>
      <c r="C317">
        <v>692.89682168570459</v>
      </c>
      <c r="D317">
        <v>533.53055269799256</v>
      </c>
    </row>
    <row r="318" spans="2:4" hidden="1" outlineLevel="1" x14ac:dyDescent="0.35">
      <c r="B318">
        <v>311</v>
      </c>
      <c r="C318">
        <v>811.25260659256321</v>
      </c>
      <c r="D318">
        <v>624.66450707627371</v>
      </c>
    </row>
    <row r="319" spans="2:4" hidden="1" outlineLevel="1" x14ac:dyDescent="0.35">
      <c r="B319">
        <v>312</v>
      </c>
      <c r="C319">
        <v>799.31758490862808</v>
      </c>
      <c r="D319">
        <v>615.4745403796436</v>
      </c>
    </row>
    <row r="320" spans="2:4" hidden="1" outlineLevel="1" x14ac:dyDescent="0.35">
      <c r="B320">
        <v>313</v>
      </c>
      <c r="C320">
        <v>792.14088448244456</v>
      </c>
      <c r="D320">
        <v>609.9484810514823</v>
      </c>
    </row>
    <row r="321" spans="2:4" hidden="1" outlineLevel="1" x14ac:dyDescent="0.35">
      <c r="B321">
        <v>314</v>
      </c>
      <c r="C321">
        <v>596.18729686777897</v>
      </c>
      <c r="D321">
        <v>459.06421858818976</v>
      </c>
    </row>
    <row r="322" spans="2:4" hidden="1" outlineLevel="1" x14ac:dyDescent="0.35">
      <c r="B322">
        <v>315</v>
      </c>
      <c r="C322">
        <v>1245.9158422154826</v>
      </c>
      <c r="D322">
        <v>959.35519850592175</v>
      </c>
    </row>
    <row r="323" spans="2:4" hidden="1" outlineLevel="1" x14ac:dyDescent="0.35">
      <c r="B323">
        <v>316</v>
      </c>
      <c r="C323">
        <v>767.3775789692163</v>
      </c>
      <c r="D323">
        <v>590.88073580629657</v>
      </c>
    </row>
    <row r="324" spans="2:4" hidden="1" outlineLevel="1" x14ac:dyDescent="0.35">
      <c r="B324">
        <v>317</v>
      </c>
      <c r="C324">
        <v>900.33425847899537</v>
      </c>
      <c r="D324">
        <v>693.25737902882645</v>
      </c>
    </row>
    <row r="325" spans="2:4" hidden="1" outlineLevel="1" x14ac:dyDescent="0.35">
      <c r="B325">
        <v>318</v>
      </c>
      <c r="C325">
        <v>357.59602302106731</v>
      </c>
      <c r="D325">
        <v>275.34893772622178</v>
      </c>
    </row>
    <row r="326" spans="2:4" hidden="1" outlineLevel="1" x14ac:dyDescent="0.35">
      <c r="B326">
        <v>319</v>
      </c>
      <c r="C326">
        <v>966.71433096699002</v>
      </c>
      <c r="D326">
        <v>744.37003484458239</v>
      </c>
    </row>
    <row r="327" spans="2:4" hidden="1" outlineLevel="1" x14ac:dyDescent="0.35">
      <c r="B327">
        <v>320</v>
      </c>
      <c r="C327">
        <v>792.8358686322058</v>
      </c>
      <c r="D327">
        <v>610.48361884679844</v>
      </c>
    </row>
    <row r="328" spans="2:4" hidden="1" outlineLevel="1" x14ac:dyDescent="0.35">
      <c r="B328">
        <v>321</v>
      </c>
      <c r="C328">
        <v>784.26748776948182</v>
      </c>
      <c r="D328">
        <v>603.88596558250106</v>
      </c>
    </row>
    <row r="329" spans="2:4" hidden="1" outlineLevel="1" x14ac:dyDescent="0.35">
      <c r="B329">
        <v>322</v>
      </c>
      <c r="C329">
        <v>664.86261433062498</v>
      </c>
      <c r="D329">
        <v>511.94421303458131</v>
      </c>
    </row>
    <row r="330" spans="2:4" hidden="1" outlineLevel="1" x14ac:dyDescent="0.35">
      <c r="B330">
        <v>323</v>
      </c>
      <c r="C330">
        <v>810.8435539987853</v>
      </c>
      <c r="D330">
        <v>624.34953657906465</v>
      </c>
    </row>
    <row r="331" spans="2:4" hidden="1" outlineLevel="1" x14ac:dyDescent="0.35">
      <c r="B331">
        <v>324</v>
      </c>
      <c r="C331">
        <v>821.03799014287586</v>
      </c>
      <c r="D331">
        <v>632.19925241001442</v>
      </c>
    </row>
    <row r="332" spans="2:4" hidden="1" outlineLevel="1" x14ac:dyDescent="0.35">
      <c r="B332">
        <v>325</v>
      </c>
      <c r="C332">
        <v>1262.4075599053476</v>
      </c>
      <c r="D332">
        <v>972.05382112711777</v>
      </c>
    </row>
    <row r="333" spans="2:4" hidden="1" outlineLevel="1" x14ac:dyDescent="0.35">
      <c r="B333">
        <v>326</v>
      </c>
      <c r="C333">
        <v>1920.196689495632</v>
      </c>
      <c r="D333">
        <v>1478.5514509116367</v>
      </c>
    </row>
    <row r="334" spans="2:4" hidden="1" outlineLevel="1" x14ac:dyDescent="0.35">
      <c r="B334">
        <v>327</v>
      </c>
      <c r="C334">
        <v>690.93574144401077</v>
      </c>
      <c r="D334">
        <v>532.0205209118883</v>
      </c>
    </row>
    <row r="335" spans="2:4" hidden="1" outlineLevel="1" x14ac:dyDescent="0.35">
      <c r="B335">
        <v>328</v>
      </c>
      <c r="C335">
        <v>969.33803324113512</v>
      </c>
      <c r="D335">
        <v>746.39028559567396</v>
      </c>
    </row>
    <row r="336" spans="2:4" hidden="1" outlineLevel="1" x14ac:dyDescent="0.35">
      <c r="B336">
        <v>329</v>
      </c>
      <c r="C336">
        <v>588.82809242863141</v>
      </c>
      <c r="D336">
        <v>453.39763117004622</v>
      </c>
    </row>
    <row r="337" spans="2:4" hidden="1" outlineLevel="1" x14ac:dyDescent="0.35">
      <c r="B337">
        <v>330</v>
      </c>
      <c r="C337">
        <v>1897.7771879173881</v>
      </c>
      <c r="D337">
        <v>1461.2884346963888</v>
      </c>
    </row>
    <row r="338" spans="2:4" hidden="1" outlineLevel="1" x14ac:dyDescent="0.35">
      <c r="B338">
        <v>331</v>
      </c>
      <c r="C338">
        <v>904.35424293737651</v>
      </c>
      <c r="D338">
        <v>696.3527670617799</v>
      </c>
    </row>
    <row r="339" spans="2:4" hidden="1" outlineLevel="1" x14ac:dyDescent="0.35">
      <c r="B339">
        <v>332</v>
      </c>
      <c r="C339">
        <v>1006.7347104514383</v>
      </c>
      <c r="D339">
        <v>775.18572704760754</v>
      </c>
    </row>
    <row r="340" spans="2:4" hidden="1" outlineLevel="1" x14ac:dyDescent="0.35">
      <c r="B340">
        <v>333</v>
      </c>
      <c r="C340">
        <v>624.02012064172322</v>
      </c>
      <c r="D340">
        <v>480.49549289412681</v>
      </c>
    </row>
    <row r="341" spans="2:4" hidden="1" outlineLevel="1" x14ac:dyDescent="0.35">
      <c r="B341">
        <v>334</v>
      </c>
      <c r="C341">
        <v>1118.6090019826252</v>
      </c>
      <c r="D341">
        <v>861.32893152662143</v>
      </c>
    </row>
    <row r="342" spans="2:4" hidden="1" outlineLevel="1" x14ac:dyDescent="0.35">
      <c r="B342">
        <v>335</v>
      </c>
      <c r="C342">
        <v>903.08509442896604</v>
      </c>
      <c r="D342">
        <v>695.37552271030381</v>
      </c>
    </row>
    <row r="343" spans="2:4" hidden="1" outlineLevel="1" x14ac:dyDescent="0.35">
      <c r="B343">
        <v>336</v>
      </c>
      <c r="C343">
        <v>705.70381447496948</v>
      </c>
      <c r="D343">
        <v>543.3919371457265</v>
      </c>
    </row>
    <row r="344" spans="2:4" hidden="1" outlineLevel="1" x14ac:dyDescent="0.35">
      <c r="B344">
        <v>337</v>
      </c>
      <c r="C344">
        <v>855.4039876203999</v>
      </c>
      <c r="D344">
        <v>658.66107046770787</v>
      </c>
    </row>
    <row r="345" spans="2:4" hidden="1" outlineLevel="1" x14ac:dyDescent="0.35">
      <c r="B345">
        <v>338</v>
      </c>
      <c r="C345">
        <v>940.47178009573031</v>
      </c>
      <c r="D345">
        <v>724.1632706737123</v>
      </c>
    </row>
    <row r="346" spans="2:4" hidden="1" outlineLevel="1" x14ac:dyDescent="0.35">
      <c r="B346">
        <v>339</v>
      </c>
      <c r="C346">
        <v>486.03626328504271</v>
      </c>
      <c r="D346">
        <v>374.24792272948292</v>
      </c>
    </row>
    <row r="347" spans="2:4" hidden="1" outlineLevel="1" x14ac:dyDescent="0.35">
      <c r="B347">
        <v>340</v>
      </c>
      <c r="C347">
        <v>771.14006425513048</v>
      </c>
      <c r="D347">
        <v>593.77784947645046</v>
      </c>
    </row>
    <row r="348" spans="2:4" hidden="1" outlineLevel="1" x14ac:dyDescent="0.35">
      <c r="B348">
        <v>341</v>
      </c>
      <c r="C348">
        <v>569.34630175096243</v>
      </c>
      <c r="D348">
        <v>438.39665234824105</v>
      </c>
    </row>
    <row r="349" spans="2:4" hidden="1" outlineLevel="1" x14ac:dyDescent="0.35">
      <c r="B349">
        <v>342</v>
      </c>
      <c r="C349">
        <v>1405.2249610774691</v>
      </c>
      <c r="D349">
        <v>1082.0232200296512</v>
      </c>
    </row>
    <row r="350" spans="2:4" hidden="1" outlineLevel="1" x14ac:dyDescent="0.35">
      <c r="B350">
        <v>343</v>
      </c>
      <c r="C350">
        <v>1447.7846287203065</v>
      </c>
      <c r="D350">
        <v>1114.794164114636</v>
      </c>
    </row>
    <row r="351" spans="2:4" hidden="1" outlineLevel="1" x14ac:dyDescent="0.35">
      <c r="B351">
        <v>344</v>
      </c>
      <c r="C351">
        <v>564.93513753016748</v>
      </c>
      <c r="D351">
        <v>435.00005589822899</v>
      </c>
    </row>
    <row r="352" spans="2:4" hidden="1" outlineLevel="1" x14ac:dyDescent="0.35">
      <c r="B352">
        <v>345</v>
      </c>
      <c r="C352">
        <v>769.09477259601988</v>
      </c>
      <c r="D352">
        <v>592.20297489893539</v>
      </c>
    </row>
    <row r="353" spans="2:4" hidden="1" outlineLevel="1" x14ac:dyDescent="0.35">
      <c r="B353">
        <v>346</v>
      </c>
      <c r="C353">
        <v>622.51279490314244</v>
      </c>
      <c r="D353">
        <v>479.33485207541969</v>
      </c>
    </row>
    <row r="354" spans="2:4" hidden="1" outlineLevel="1" x14ac:dyDescent="0.35">
      <c r="B354">
        <v>347</v>
      </c>
      <c r="C354">
        <v>1027.2447046658419</v>
      </c>
      <c r="D354">
        <v>790.97842259269817</v>
      </c>
    </row>
    <row r="355" spans="2:4" hidden="1" outlineLevel="1" x14ac:dyDescent="0.35">
      <c r="B355">
        <v>348</v>
      </c>
      <c r="C355">
        <v>2204.6271625412469</v>
      </c>
      <c r="D355">
        <v>1697.56291515676</v>
      </c>
    </row>
    <row r="356" spans="2:4" hidden="1" outlineLevel="1" x14ac:dyDescent="0.35">
      <c r="B356">
        <v>349</v>
      </c>
      <c r="C356">
        <v>1088.186225393915</v>
      </c>
      <c r="D356">
        <v>837.90339355331457</v>
      </c>
    </row>
    <row r="357" spans="2:4" hidden="1" outlineLevel="1" x14ac:dyDescent="0.35">
      <c r="B357">
        <v>350</v>
      </c>
      <c r="C357">
        <v>1848.7561371958245</v>
      </c>
      <c r="D357">
        <v>1423.5422256407846</v>
      </c>
    </row>
    <row r="358" spans="2:4" hidden="1" outlineLevel="1" x14ac:dyDescent="0.35">
      <c r="B358">
        <v>351</v>
      </c>
      <c r="C358">
        <v>696.82013654605953</v>
      </c>
      <c r="D358">
        <v>536.55150514046579</v>
      </c>
    </row>
    <row r="359" spans="2:4" hidden="1" outlineLevel="1" x14ac:dyDescent="0.35">
      <c r="B359">
        <v>352</v>
      </c>
      <c r="C359">
        <v>1796.2120262145224</v>
      </c>
      <c r="D359">
        <v>1383.0832601851823</v>
      </c>
    </row>
    <row r="360" spans="2:4" hidden="1" outlineLevel="1" x14ac:dyDescent="0.35">
      <c r="B360">
        <v>353</v>
      </c>
      <c r="C360">
        <v>563.57690923261509</v>
      </c>
      <c r="D360">
        <v>433.95422010911358</v>
      </c>
    </row>
    <row r="361" spans="2:4" hidden="1" outlineLevel="1" x14ac:dyDescent="0.35">
      <c r="B361">
        <v>354</v>
      </c>
      <c r="C361">
        <v>881.25753433155205</v>
      </c>
      <c r="D361">
        <v>678.5683014352951</v>
      </c>
    </row>
    <row r="362" spans="2:4" hidden="1" outlineLevel="1" x14ac:dyDescent="0.35">
      <c r="B362">
        <v>355</v>
      </c>
      <c r="C362">
        <v>902.00356513183647</v>
      </c>
      <c r="D362">
        <v>694.54274515151417</v>
      </c>
    </row>
    <row r="363" spans="2:4" hidden="1" outlineLevel="1" x14ac:dyDescent="0.35">
      <c r="B363">
        <v>356</v>
      </c>
      <c r="C363">
        <v>1067.3791170680463</v>
      </c>
      <c r="D363">
        <v>821.88192014239564</v>
      </c>
    </row>
    <row r="364" spans="2:4" hidden="1" outlineLevel="1" x14ac:dyDescent="0.35">
      <c r="B364">
        <v>357</v>
      </c>
      <c r="C364">
        <v>786.2201398222694</v>
      </c>
      <c r="D364">
        <v>605.38950766314736</v>
      </c>
    </row>
    <row r="365" spans="2:4" hidden="1" outlineLevel="1" x14ac:dyDescent="0.35">
      <c r="B365">
        <v>358</v>
      </c>
      <c r="C365">
        <v>961.24234918040122</v>
      </c>
      <c r="D365">
        <v>740.15660886890885</v>
      </c>
    </row>
    <row r="366" spans="2:4" hidden="1" outlineLevel="1" x14ac:dyDescent="0.35">
      <c r="B366">
        <v>359</v>
      </c>
      <c r="C366">
        <v>563.8940619418521</v>
      </c>
      <c r="D366">
        <v>434.19842769522614</v>
      </c>
    </row>
    <row r="367" spans="2:4" hidden="1" outlineLevel="1" x14ac:dyDescent="0.35">
      <c r="B367">
        <v>360</v>
      </c>
      <c r="C367">
        <v>754.2655424233759</v>
      </c>
      <c r="D367">
        <v>580.7844676659995</v>
      </c>
    </row>
    <row r="368" spans="2:4" hidden="1" outlineLevel="1" x14ac:dyDescent="0.35">
      <c r="B368">
        <v>361</v>
      </c>
      <c r="C368">
        <v>1016.6167743040946</v>
      </c>
      <c r="D368">
        <v>782.79491621415286</v>
      </c>
    </row>
    <row r="369" spans="2:4" hidden="1" outlineLevel="1" x14ac:dyDescent="0.35">
      <c r="B369">
        <v>362</v>
      </c>
      <c r="C369">
        <v>1773.7763512377458</v>
      </c>
      <c r="D369">
        <v>1365.8077904530644</v>
      </c>
    </row>
    <row r="370" spans="2:4" hidden="1" outlineLevel="1" x14ac:dyDescent="0.35">
      <c r="B370">
        <v>363</v>
      </c>
      <c r="C370">
        <v>2598.8570607670667</v>
      </c>
      <c r="D370">
        <v>2001.1199367906413</v>
      </c>
    </row>
    <row r="371" spans="2:4" hidden="1" outlineLevel="1" x14ac:dyDescent="0.35">
      <c r="B371">
        <v>364</v>
      </c>
      <c r="C371">
        <v>419.94241247099484</v>
      </c>
      <c r="D371">
        <v>323.35565760266604</v>
      </c>
    </row>
    <row r="372" spans="2:4" hidden="1" outlineLevel="1" x14ac:dyDescent="0.35">
      <c r="B372">
        <v>365</v>
      </c>
      <c r="C372">
        <v>266.24877024471749</v>
      </c>
      <c r="D372">
        <v>205.01155308843246</v>
      </c>
    </row>
    <row r="373" spans="2:4" hidden="1" outlineLevel="1" x14ac:dyDescent="0.35">
      <c r="B373">
        <v>366</v>
      </c>
      <c r="C373">
        <v>570.62461399837309</v>
      </c>
      <c r="D373">
        <v>439.38095277874731</v>
      </c>
    </row>
    <row r="374" spans="2:4" hidden="1" outlineLevel="1" x14ac:dyDescent="0.35">
      <c r="B374">
        <v>367</v>
      </c>
      <c r="C374">
        <v>505.98279237060785</v>
      </c>
      <c r="D374">
        <v>389.60675012536802</v>
      </c>
    </row>
    <row r="375" spans="2:4" hidden="1" outlineLevel="1" x14ac:dyDescent="0.35">
      <c r="B375">
        <v>368</v>
      </c>
      <c r="C375">
        <v>638.71906603374646</v>
      </c>
      <c r="D375">
        <v>491.81368084598466</v>
      </c>
    </row>
    <row r="376" spans="2:4" hidden="1" outlineLevel="1" x14ac:dyDescent="0.35">
      <c r="B376">
        <v>369</v>
      </c>
      <c r="C376">
        <v>518.04012543740089</v>
      </c>
      <c r="D376">
        <v>398.89089658679865</v>
      </c>
    </row>
    <row r="377" spans="2:4" hidden="1" outlineLevel="1" x14ac:dyDescent="0.35">
      <c r="B377">
        <v>370</v>
      </c>
      <c r="C377">
        <v>564.46214653153186</v>
      </c>
      <c r="D377">
        <v>434.63585282927949</v>
      </c>
    </row>
    <row r="378" spans="2:4" hidden="1" outlineLevel="1" x14ac:dyDescent="0.35">
      <c r="B378">
        <v>371</v>
      </c>
      <c r="C378">
        <v>547.77362017552991</v>
      </c>
      <c r="D378">
        <v>421.78568753515805</v>
      </c>
    </row>
    <row r="379" spans="2:4" hidden="1" outlineLevel="1" x14ac:dyDescent="0.35">
      <c r="B379">
        <v>372</v>
      </c>
      <c r="C379">
        <v>575.09097933417354</v>
      </c>
      <c r="D379">
        <v>442.82005408731368</v>
      </c>
    </row>
    <row r="380" spans="2:4" hidden="1" outlineLevel="1" x14ac:dyDescent="0.35">
      <c r="B380">
        <v>373</v>
      </c>
      <c r="C380">
        <v>1395.9324415547007</v>
      </c>
      <c r="D380">
        <v>1074.8679799971198</v>
      </c>
    </row>
    <row r="381" spans="2:4" hidden="1" outlineLevel="1" x14ac:dyDescent="0.35">
      <c r="B381">
        <v>374</v>
      </c>
      <c r="C381">
        <v>710.94412104982791</v>
      </c>
      <c r="D381">
        <v>547.42697320836749</v>
      </c>
    </row>
    <row r="382" spans="2:4" hidden="1" outlineLevel="1" x14ac:dyDescent="0.35">
      <c r="B382">
        <v>375</v>
      </c>
      <c r="C382">
        <v>1776.7840835501995</v>
      </c>
      <c r="D382">
        <v>1368.1237443336538</v>
      </c>
    </row>
    <row r="383" spans="2:4" hidden="1" outlineLevel="1" x14ac:dyDescent="0.35">
      <c r="B383">
        <v>376</v>
      </c>
      <c r="C383">
        <v>888.79329148425131</v>
      </c>
      <c r="D383">
        <v>684.3708344428735</v>
      </c>
    </row>
    <row r="384" spans="2:4" hidden="1" outlineLevel="1" x14ac:dyDescent="0.35">
      <c r="B384">
        <v>377</v>
      </c>
      <c r="C384">
        <v>485.36124057956818</v>
      </c>
      <c r="D384">
        <v>373.72815524626753</v>
      </c>
    </row>
    <row r="385" spans="2:4" hidden="1" outlineLevel="1" x14ac:dyDescent="0.35">
      <c r="B385">
        <v>378</v>
      </c>
      <c r="C385">
        <v>1037.1129397698578</v>
      </c>
      <c r="D385">
        <v>798.57696362279057</v>
      </c>
    </row>
    <row r="386" spans="2:4" hidden="1" outlineLevel="1" x14ac:dyDescent="0.35">
      <c r="B386">
        <v>379</v>
      </c>
      <c r="C386">
        <v>649.61943110029836</v>
      </c>
      <c r="D386">
        <v>500.20696194722973</v>
      </c>
    </row>
    <row r="387" spans="2:4" hidden="1" outlineLevel="1" x14ac:dyDescent="0.35">
      <c r="B387">
        <v>380</v>
      </c>
      <c r="C387">
        <v>774.00861875688338</v>
      </c>
      <c r="D387">
        <v>595.9866364428002</v>
      </c>
    </row>
    <row r="388" spans="2:4" hidden="1" outlineLevel="1" x14ac:dyDescent="0.35">
      <c r="B388">
        <v>381</v>
      </c>
      <c r="C388">
        <v>1707.3304647340049</v>
      </c>
      <c r="D388">
        <v>1314.6444578451838</v>
      </c>
    </row>
    <row r="389" spans="2:4" hidden="1" outlineLevel="1" x14ac:dyDescent="0.35">
      <c r="B389">
        <v>382</v>
      </c>
      <c r="C389">
        <v>1520.2591245875935</v>
      </c>
      <c r="D389">
        <v>1170.5995259324472</v>
      </c>
    </row>
    <row r="390" spans="2:4" hidden="1" outlineLevel="1" x14ac:dyDescent="0.35">
      <c r="B390">
        <v>383</v>
      </c>
      <c r="C390">
        <v>1326.8335356387852</v>
      </c>
      <c r="D390">
        <v>1021.6618224418645</v>
      </c>
    </row>
    <row r="391" spans="2:4" hidden="1" outlineLevel="1" x14ac:dyDescent="0.35">
      <c r="B391">
        <v>384</v>
      </c>
      <c r="C391">
        <v>634.35330642874328</v>
      </c>
      <c r="D391">
        <v>488.45204595013229</v>
      </c>
    </row>
    <row r="392" spans="2:4" hidden="1" outlineLevel="1" x14ac:dyDescent="0.35">
      <c r="B392">
        <v>385</v>
      </c>
      <c r="C392">
        <v>945.16696259142702</v>
      </c>
      <c r="D392">
        <v>727.77856119539877</v>
      </c>
    </row>
    <row r="393" spans="2:4" hidden="1" outlineLevel="1" x14ac:dyDescent="0.35">
      <c r="B393">
        <v>386</v>
      </c>
      <c r="C393">
        <v>763.24834373491115</v>
      </c>
      <c r="D393">
        <v>587.70122467588169</v>
      </c>
    </row>
    <row r="394" spans="2:4" hidden="1" outlineLevel="1" x14ac:dyDescent="0.35">
      <c r="B394">
        <v>387</v>
      </c>
      <c r="C394">
        <v>896.89342336289303</v>
      </c>
      <c r="D394">
        <v>690.60793598942769</v>
      </c>
    </row>
    <row r="395" spans="2:4" hidden="1" outlineLevel="1" x14ac:dyDescent="0.35">
      <c r="B395">
        <v>388</v>
      </c>
      <c r="C395">
        <v>1349.1378504003524</v>
      </c>
      <c r="D395">
        <v>1038.8361448082712</v>
      </c>
    </row>
    <row r="396" spans="2:4" hidden="1" outlineLevel="1" x14ac:dyDescent="0.35">
      <c r="B396">
        <v>389</v>
      </c>
      <c r="C396">
        <v>1081.3606504356901</v>
      </c>
      <c r="D396">
        <v>832.64770083548137</v>
      </c>
    </row>
    <row r="397" spans="2:4" hidden="1" outlineLevel="1" x14ac:dyDescent="0.35">
      <c r="B397">
        <v>390</v>
      </c>
      <c r="C397">
        <v>746.1137595565948</v>
      </c>
      <c r="D397">
        <v>574.50759485857805</v>
      </c>
    </row>
    <row r="398" spans="2:4" hidden="1" outlineLevel="1" x14ac:dyDescent="0.35">
      <c r="B398">
        <v>391</v>
      </c>
      <c r="C398">
        <v>2244.9889049970498</v>
      </c>
      <c r="D398">
        <v>1728.6414568477285</v>
      </c>
    </row>
    <row r="399" spans="2:4" hidden="1" outlineLevel="1" x14ac:dyDescent="0.35">
      <c r="B399">
        <v>392</v>
      </c>
      <c r="C399">
        <v>4999.8991683464001</v>
      </c>
      <c r="D399">
        <v>3849.9223596267284</v>
      </c>
    </row>
    <row r="400" spans="2:4" hidden="1" outlineLevel="1" x14ac:dyDescent="0.35">
      <c r="B400">
        <v>393</v>
      </c>
      <c r="C400">
        <v>520.9937068526508</v>
      </c>
      <c r="D400">
        <v>401.16515427654116</v>
      </c>
    </row>
    <row r="401" spans="2:4" hidden="1" outlineLevel="1" x14ac:dyDescent="0.35">
      <c r="B401">
        <v>394</v>
      </c>
      <c r="C401">
        <v>1483.7906164396477</v>
      </c>
      <c r="D401">
        <v>1142.5187746585286</v>
      </c>
    </row>
    <row r="402" spans="2:4" hidden="1" outlineLevel="1" x14ac:dyDescent="0.35">
      <c r="B402">
        <v>395</v>
      </c>
      <c r="C402">
        <v>1074.0487717493379</v>
      </c>
      <c r="D402">
        <v>827.01755424699024</v>
      </c>
    </row>
    <row r="403" spans="2:4" hidden="1" outlineLevel="1" x14ac:dyDescent="0.35">
      <c r="B403">
        <v>396</v>
      </c>
      <c r="C403">
        <v>533.4666685868109</v>
      </c>
      <c r="D403">
        <v>410.76933481184443</v>
      </c>
    </row>
    <row r="404" spans="2:4" hidden="1" outlineLevel="1" x14ac:dyDescent="0.35">
      <c r="B404">
        <v>397</v>
      </c>
      <c r="C404">
        <v>928.44644042575442</v>
      </c>
      <c r="D404">
        <v>714.90375912783088</v>
      </c>
    </row>
    <row r="405" spans="2:4" hidden="1" outlineLevel="1" x14ac:dyDescent="0.35">
      <c r="B405">
        <v>398</v>
      </c>
      <c r="C405">
        <v>941.65367340075181</v>
      </c>
      <c r="D405">
        <v>725.07332851857893</v>
      </c>
    </row>
    <row r="406" spans="2:4" hidden="1" outlineLevel="1" x14ac:dyDescent="0.35">
      <c r="B406">
        <v>399</v>
      </c>
      <c r="C406">
        <v>985.81395133375827</v>
      </c>
      <c r="D406">
        <v>759.07674252699394</v>
      </c>
    </row>
    <row r="407" spans="2:4" hidden="1" outlineLevel="1" x14ac:dyDescent="0.35">
      <c r="B407">
        <v>400</v>
      </c>
      <c r="C407">
        <v>594.73051919971897</v>
      </c>
      <c r="D407">
        <v>457.94249978378372</v>
      </c>
    </row>
    <row r="408" spans="2:4" hidden="1" outlineLevel="1" x14ac:dyDescent="0.35">
      <c r="B408">
        <v>401</v>
      </c>
      <c r="C408">
        <v>1120.6584974798104</v>
      </c>
      <c r="D408">
        <v>862.90704305945405</v>
      </c>
    </row>
    <row r="409" spans="2:4" hidden="1" outlineLevel="1" x14ac:dyDescent="0.35">
      <c r="B409">
        <v>402</v>
      </c>
      <c r="C409">
        <v>1165.1433087289417</v>
      </c>
      <c r="D409">
        <v>897.16034772128512</v>
      </c>
    </row>
    <row r="410" spans="2:4" hidden="1" outlineLevel="1" x14ac:dyDescent="0.35">
      <c r="B410">
        <v>403</v>
      </c>
      <c r="C410">
        <v>844.88178379396902</v>
      </c>
      <c r="D410">
        <v>650.55897352135617</v>
      </c>
    </row>
    <row r="411" spans="2:4" hidden="1" outlineLevel="1" x14ac:dyDescent="0.35">
      <c r="B411">
        <v>404</v>
      </c>
      <c r="C411">
        <v>501.23539139741513</v>
      </c>
      <c r="D411">
        <v>385.95125137600968</v>
      </c>
    </row>
    <row r="412" spans="2:4" hidden="1" outlineLevel="1" x14ac:dyDescent="0.35">
      <c r="B412">
        <v>405</v>
      </c>
      <c r="C412">
        <v>1002.9877585551613</v>
      </c>
      <c r="D412">
        <v>772.30057408747427</v>
      </c>
    </row>
    <row r="413" spans="2:4" hidden="1" outlineLevel="1" x14ac:dyDescent="0.35">
      <c r="B413">
        <v>406</v>
      </c>
      <c r="C413">
        <v>1124.5573243844269</v>
      </c>
      <c r="D413">
        <v>865.90913977600871</v>
      </c>
    </row>
    <row r="414" spans="2:4" hidden="1" outlineLevel="1" x14ac:dyDescent="0.35">
      <c r="B414">
        <v>407</v>
      </c>
      <c r="C414">
        <v>470.58933740359015</v>
      </c>
      <c r="D414">
        <v>362.35378980076439</v>
      </c>
    </row>
    <row r="415" spans="2:4" hidden="1" outlineLevel="1" x14ac:dyDescent="0.35">
      <c r="B415">
        <v>408</v>
      </c>
      <c r="C415">
        <v>475.29333099814221</v>
      </c>
      <c r="D415">
        <v>365.97586486856954</v>
      </c>
    </row>
    <row r="416" spans="2:4" hidden="1" outlineLevel="1" x14ac:dyDescent="0.35">
      <c r="B416">
        <v>409</v>
      </c>
      <c r="C416">
        <v>628.62770563786387</v>
      </c>
      <c r="D416">
        <v>484.04333334115518</v>
      </c>
    </row>
    <row r="417" spans="2:4" hidden="1" outlineLevel="1" x14ac:dyDescent="0.35">
      <c r="B417">
        <v>410</v>
      </c>
      <c r="C417">
        <v>690.17458125706162</v>
      </c>
      <c r="D417">
        <v>531.43442756793741</v>
      </c>
    </row>
    <row r="418" spans="2:4" hidden="1" outlineLevel="1" x14ac:dyDescent="0.35">
      <c r="B418">
        <v>411</v>
      </c>
      <c r="C418">
        <v>843.11254564014519</v>
      </c>
      <c r="D418">
        <v>649.19666014291181</v>
      </c>
    </row>
    <row r="419" spans="2:4" hidden="1" outlineLevel="1" x14ac:dyDescent="0.35">
      <c r="B419">
        <v>412</v>
      </c>
      <c r="C419">
        <v>848.12098669330032</v>
      </c>
      <c r="D419">
        <v>653.05315975384121</v>
      </c>
    </row>
    <row r="420" spans="2:4" hidden="1" outlineLevel="1" x14ac:dyDescent="0.35">
      <c r="B420">
        <v>413</v>
      </c>
      <c r="C420">
        <v>1301.6347344797821</v>
      </c>
      <c r="D420">
        <v>1002.2587455494322</v>
      </c>
    </row>
    <row r="421" spans="2:4" hidden="1" outlineLevel="1" x14ac:dyDescent="0.35">
      <c r="B421">
        <v>414</v>
      </c>
      <c r="C421">
        <v>527.20151202716625</v>
      </c>
      <c r="D421">
        <v>405.94516426091798</v>
      </c>
    </row>
    <row r="422" spans="2:4" hidden="1" outlineLevel="1" x14ac:dyDescent="0.35">
      <c r="B422">
        <v>415</v>
      </c>
      <c r="C422">
        <v>958.28073138934553</v>
      </c>
      <c r="D422">
        <v>737.87616316979609</v>
      </c>
    </row>
    <row r="423" spans="2:4" hidden="1" outlineLevel="1" x14ac:dyDescent="0.35">
      <c r="B423">
        <v>416</v>
      </c>
      <c r="C423">
        <v>1556.9406207576005</v>
      </c>
      <c r="D423">
        <v>1198.8442779833522</v>
      </c>
    </row>
    <row r="424" spans="2:4" hidden="1" outlineLevel="1" x14ac:dyDescent="0.35">
      <c r="B424">
        <v>417</v>
      </c>
      <c r="C424">
        <v>736.69968697129707</v>
      </c>
      <c r="D424">
        <v>567.25875896789876</v>
      </c>
    </row>
    <row r="425" spans="2:4" hidden="1" outlineLevel="1" x14ac:dyDescent="0.35">
      <c r="B425">
        <v>418</v>
      </c>
      <c r="C425">
        <v>745.46588872449979</v>
      </c>
      <c r="D425">
        <v>574.00873431786488</v>
      </c>
    </row>
    <row r="426" spans="2:4" hidden="1" outlineLevel="1" x14ac:dyDescent="0.35">
      <c r="B426">
        <v>419</v>
      </c>
      <c r="C426">
        <v>192.48900188423198</v>
      </c>
      <c r="D426">
        <v>148.21653145085861</v>
      </c>
    </row>
    <row r="427" spans="2:4" hidden="1" outlineLevel="1" x14ac:dyDescent="0.35">
      <c r="B427">
        <v>420</v>
      </c>
      <c r="C427">
        <v>685.42655923584982</v>
      </c>
      <c r="D427">
        <v>527.7784506116044</v>
      </c>
    </row>
    <row r="428" spans="2:4" hidden="1" outlineLevel="1" x14ac:dyDescent="0.35">
      <c r="B428">
        <v>421</v>
      </c>
      <c r="C428">
        <v>1686.3492879442699</v>
      </c>
      <c r="D428">
        <v>1298.4889517170877</v>
      </c>
    </row>
    <row r="429" spans="2:4" hidden="1" outlineLevel="1" x14ac:dyDescent="0.35">
      <c r="B429">
        <v>422</v>
      </c>
      <c r="C429">
        <v>857.19832648843692</v>
      </c>
      <c r="D429">
        <v>660.04271139609648</v>
      </c>
    </row>
    <row r="430" spans="2:4" hidden="1" outlineLevel="1" x14ac:dyDescent="0.35">
      <c r="B430">
        <v>423</v>
      </c>
      <c r="C430">
        <v>916.35668725046389</v>
      </c>
      <c r="D430">
        <v>705.59464918285721</v>
      </c>
    </row>
    <row r="431" spans="2:4" hidden="1" outlineLevel="1" x14ac:dyDescent="0.35">
      <c r="B431">
        <v>424</v>
      </c>
      <c r="C431">
        <v>1719.8776216451952</v>
      </c>
      <c r="D431">
        <v>1324.3057686668003</v>
      </c>
    </row>
    <row r="432" spans="2:4" hidden="1" outlineLevel="1" x14ac:dyDescent="0.35">
      <c r="B432">
        <v>425</v>
      </c>
      <c r="C432">
        <v>555.16079021938674</v>
      </c>
      <c r="D432">
        <v>427.47380846892781</v>
      </c>
    </row>
    <row r="433" spans="2:4" hidden="1" outlineLevel="1" x14ac:dyDescent="0.35">
      <c r="B433">
        <v>426</v>
      </c>
      <c r="C433">
        <v>664.97261414749323</v>
      </c>
      <c r="D433">
        <v>512.02891289356978</v>
      </c>
    </row>
    <row r="434" spans="2:4" hidden="1" outlineLevel="1" x14ac:dyDescent="0.35">
      <c r="B434">
        <v>427</v>
      </c>
      <c r="C434">
        <v>1240.8728560141328</v>
      </c>
      <c r="D434">
        <v>955.47209913088216</v>
      </c>
    </row>
    <row r="435" spans="2:4" hidden="1" outlineLevel="1" x14ac:dyDescent="0.35">
      <c r="B435">
        <v>428</v>
      </c>
      <c r="C435">
        <v>573.415691759335</v>
      </c>
      <c r="D435">
        <v>441.53008265468804</v>
      </c>
    </row>
    <row r="436" spans="2:4" hidden="1" outlineLevel="1" x14ac:dyDescent="0.35">
      <c r="B436">
        <v>429</v>
      </c>
      <c r="C436">
        <v>1596.3637374237069</v>
      </c>
      <c r="D436">
        <v>1229.2000778162542</v>
      </c>
    </row>
    <row r="437" spans="2:4" hidden="1" outlineLevel="1" x14ac:dyDescent="0.35">
      <c r="B437">
        <v>430</v>
      </c>
      <c r="C437">
        <v>269.5990993808847</v>
      </c>
      <c r="D437">
        <v>207.59130652328122</v>
      </c>
    </row>
    <row r="438" spans="2:4" hidden="1" outlineLevel="1" x14ac:dyDescent="0.35">
      <c r="B438">
        <v>431</v>
      </c>
      <c r="C438">
        <v>309.63207038709339</v>
      </c>
      <c r="D438">
        <v>238.41669419806195</v>
      </c>
    </row>
    <row r="439" spans="2:4" hidden="1" outlineLevel="1" x14ac:dyDescent="0.35">
      <c r="B439">
        <v>432</v>
      </c>
      <c r="C439">
        <v>1224.4468132477923</v>
      </c>
      <c r="D439">
        <v>942.82404620080001</v>
      </c>
    </row>
    <row r="440" spans="2:4" hidden="1" outlineLevel="1" x14ac:dyDescent="0.35">
      <c r="B440">
        <v>433</v>
      </c>
      <c r="C440">
        <v>1424.2614706714546</v>
      </c>
      <c r="D440">
        <v>1096.68133241702</v>
      </c>
    </row>
    <row r="441" spans="2:4" hidden="1" outlineLevel="1" x14ac:dyDescent="0.35">
      <c r="B441">
        <v>434</v>
      </c>
      <c r="C441">
        <v>1454.6565595022978</v>
      </c>
      <c r="D441">
        <v>1120.0855508167692</v>
      </c>
    </row>
    <row r="442" spans="2:4" hidden="1" outlineLevel="1" x14ac:dyDescent="0.35">
      <c r="B442">
        <v>435</v>
      </c>
      <c r="C442">
        <v>741.72978431940908</v>
      </c>
      <c r="D442">
        <v>571.13193392594508</v>
      </c>
    </row>
    <row r="443" spans="2:4" hidden="1" outlineLevel="1" x14ac:dyDescent="0.35">
      <c r="B443">
        <v>436</v>
      </c>
      <c r="C443">
        <v>862.43650077106054</v>
      </c>
      <c r="D443">
        <v>664.07610559371653</v>
      </c>
    </row>
    <row r="444" spans="2:4" hidden="1" outlineLevel="1" x14ac:dyDescent="0.35">
      <c r="B444">
        <v>437</v>
      </c>
      <c r="C444">
        <v>793.75168739642515</v>
      </c>
      <c r="D444">
        <v>611.18879929524746</v>
      </c>
    </row>
    <row r="445" spans="2:4" hidden="1" outlineLevel="1" x14ac:dyDescent="0.35">
      <c r="B445">
        <v>438</v>
      </c>
      <c r="C445">
        <v>729.85423587951118</v>
      </c>
      <c r="D445">
        <v>561.98776162722368</v>
      </c>
    </row>
    <row r="446" spans="2:4" hidden="1" outlineLevel="1" x14ac:dyDescent="0.35">
      <c r="B446">
        <v>439</v>
      </c>
      <c r="C446">
        <v>2010.774471706585</v>
      </c>
      <c r="D446">
        <v>1548.2963432140707</v>
      </c>
    </row>
    <row r="447" spans="2:4" hidden="1" outlineLevel="1" x14ac:dyDescent="0.35">
      <c r="B447">
        <v>440</v>
      </c>
      <c r="C447">
        <v>1185.944416791451</v>
      </c>
      <c r="D447">
        <v>913.17720092941727</v>
      </c>
    </row>
    <row r="448" spans="2:4" hidden="1" outlineLevel="1" x14ac:dyDescent="0.35">
      <c r="B448">
        <v>441</v>
      </c>
      <c r="C448">
        <v>809.10294609865025</v>
      </c>
      <c r="D448">
        <v>623.00926849596067</v>
      </c>
    </row>
    <row r="449" spans="2:4" hidden="1" outlineLevel="1" x14ac:dyDescent="0.35">
      <c r="B449">
        <v>442</v>
      </c>
      <c r="C449">
        <v>676.62250568043669</v>
      </c>
      <c r="D449">
        <v>520.99932937393623</v>
      </c>
    </row>
    <row r="450" spans="2:4" hidden="1" outlineLevel="1" x14ac:dyDescent="0.35">
      <c r="B450">
        <v>443</v>
      </c>
      <c r="C450">
        <v>1141.7609570624491</v>
      </c>
      <c r="D450">
        <v>879.15593693808569</v>
      </c>
    </row>
    <row r="451" spans="2:4" hidden="1" outlineLevel="1" x14ac:dyDescent="0.35">
      <c r="B451">
        <v>444</v>
      </c>
      <c r="C451">
        <v>680.63832391531673</v>
      </c>
      <c r="D451">
        <v>524.09150941479379</v>
      </c>
    </row>
    <row r="452" spans="2:4" hidden="1" outlineLevel="1" x14ac:dyDescent="0.35">
      <c r="B452">
        <v>445</v>
      </c>
      <c r="C452">
        <v>397.31056942593915</v>
      </c>
      <c r="D452">
        <v>305.92913845797312</v>
      </c>
    </row>
    <row r="453" spans="2:4" hidden="1" outlineLevel="1" x14ac:dyDescent="0.35">
      <c r="B453">
        <v>446</v>
      </c>
      <c r="C453">
        <v>736.88448929268975</v>
      </c>
      <c r="D453">
        <v>567.4010567553712</v>
      </c>
    </row>
    <row r="454" spans="2:4" hidden="1" outlineLevel="1" x14ac:dyDescent="0.35">
      <c r="B454">
        <v>447</v>
      </c>
      <c r="C454">
        <v>676.43572250588329</v>
      </c>
      <c r="D454">
        <v>520.85550632953016</v>
      </c>
    </row>
    <row r="455" spans="2:4" hidden="1" outlineLevel="1" x14ac:dyDescent="0.35">
      <c r="B455">
        <v>448</v>
      </c>
      <c r="C455">
        <v>651.56485914236021</v>
      </c>
      <c r="D455">
        <v>501.70494153961732</v>
      </c>
    </row>
    <row r="456" spans="2:4" hidden="1" outlineLevel="1" x14ac:dyDescent="0.35">
      <c r="B456">
        <v>449</v>
      </c>
      <c r="C456">
        <v>1715.2768781156635</v>
      </c>
      <c r="D456">
        <v>1320.7631961490611</v>
      </c>
    </row>
    <row r="457" spans="2:4" hidden="1" outlineLevel="1" x14ac:dyDescent="0.35">
      <c r="B457">
        <v>450</v>
      </c>
      <c r="C457">
        <v>1395.0086562862728</v>
      </c>
      <c r="D457">
        <v>1074.15666534043</v>
      </c>
    </row>
    <row r="458" spans="2:4" hidden="1" outlineLevel="1" x14ac:dyDescent="0.35">
      <c r="B458">
        <v>451</v>
      </c>
      <c r="C458">
        <v>545.95875964563902</v>
      </c>
      <c r="D458">
        <v>420.38824492714201</v>
      </c>
    </row>
    <row r="459" spans="2:4" hidden="1" outlineLevel="1" x14ac:dyDescent="0.35">
      <c r="B459">
        <v>452</v>
      </c>
      <c r="C459">
        <v>355.80086831415025</v>
      </c>
      <c r="D459">
        <v>273.96666860189572</v>
      </c>
    </row>
    <row r="460" spans="2:4" hidden="1" outlineLevel="1" x14ac:dyDescent="0.35">
      <c r="B460">
        <v>453</v>
      </c>
      <c r="C460">
        <v>945.78112814573637</v>
      </c>
      <c r="D460">
        <v>728.25146867221713</v>
      </c>
    </row>
    <row r="461" spans="2:4" hidden="1" outlineLevel="1" x14ac:dyDescent="0.35">
      <c r="B461">
        <v>454</v>
      </c>
      <c r="C461">
        <v>925.26337889187164</v>
      </c>
      <c r="D461">
        <v>712.45280174674122</v>
      </c>
    </row>
    <row r="462" spans="2:4" hidden="1" outlineLevel="1" x14ac:dyDescent="0.35">
      <c r="B462">
        <v>455</v>
      </c>
      <c r="C462">
        <v>422.91003514320545</v>
      </c>
      <c r="D462">
        <v>325.6407270602682</v>
      </c>
    </row>
    <row r="463" spans="2:4" hidden="1" outlineLevel="1" x14ac:dyDescent="0.35">
      <c r="B463">
        <v>456</v>
      </c>
      <c r="C463">
        <v>1030.4265525450594</v>
      </c>
      <c r="D463">
        <v>793.42844545969569</v>
      </c>
    </row>
    <row r="464" spans="2:4" hidden="1" outlineLevel="1" x14ac:dyDescent="0.35">
      <c r="B464">
        <v>457</v>
      </c>
      <c r="C464">
        <v>414.16806289559634</v>
      </c>
      <c r="D464">
        <v>318.90940842960913</v>
      </c>
    </row>
    <row r="465" spans="2:4" hidden="1" outlineLevel="1" x14ac:dyDescent="0.35">
      <c r="B465">
        <v>458</v>
      </c>
      <c r="C465">
        <v>883.39158779731292</v>
      </c>
      <c r="D465">
        <v>680.21152260393092</v>
      </c>
    </row>
    <row r="466" spans="2:4" hidden="1" outlineLevel="1" x14ac:dyDescent="0.35">
      <c r="B466">
        <v>459</v>
      </c>
      <c r="C466">
        <v>1127.3793924479269</v>
      </c>
      <c r="D466">
        <v>868.08213218490368</v>
      </c>
    </row>
    <row r="467" spans="2:4" hidden="1" outlineLevel="1" x14ac:dyDescent="0.35">
      <c r="B467">
        <v>460</v>
      </c>
      <c r="C467">
        <v>1340.7605224991937</v>
      </c>
      <c r="D467">
        <v>1032.3856023243791</v>
      </c>
    </row>
    <row r="468" spans="2:4" hidden="1" outlineLevel="1" x14ac:dyDescent="0.35">
      <c r="B468">
        <v>461</v>
      </c>
      <c r="C468">
        <v>2988.8518687053829</v>
      </c>
      <c r="D468">
        <v>2301.4159389031447</v>
      </c>
    </row>
    <row r="469" spans="2:4" hidden="1" outlineLevel="1" x14ac:dyDescent="0.35">
      <c r="B469">
        <v>462</v>
      </c>
      <c r="C469">
        <v>592.70739113994875</v>
      </c>
      <c r="D469">
        <v>456.38469117776054</v>
      </c>
    </row>
    <row r="470" spans="2:4" hidden="1" outlineLevel="1" x14ac:dyDescent="0.35">
      <c r="B470">
        <v>463</v>
      </c>
      <c r="C470">
        <v>615.75389948646637</v>
      </c>
      <c r="D470">
        <v>474.13050260457908</v>
      </c>
    </row>
    <row r="471" spans="2:4" hidden="1" outlineLevel="1" x14ac:dyDescent="0.35">
      <c r="B471">
        <v>464</v>
      </c>
      <c r="C471">
        <v>675.93240946130777</v>
      </c>
      <c r="D471">
        <v>520.46795528520704</v>
      </c>
    </row>
    <row r="472" spans="2:4" hidden="1" outlineLevel="1" x14ac:dyDescent="0.35">
      <c r="B472">
        <v>465</v>
      </c>
      <c r="C472">
        <v>773.61748046168157</v>
      </c>
      <c r="D472">
        <v>595.68545995549482</v>
      </c>
    </row>
    <row r="473" spans="2:4" hidden="1" outlineLevel="1" x14ac:dyDescent="0.35">
      <c r="B473">
        <v>466</v>
      </c>
      <c r="C473">
        <v>661.57052951091794</v>
      </c>
      <c r="D473">
        <v>509.40930772340676</v>
      </c>
    </row>
    <row r="474" spans="2:4" hidden="1" outlineLevel="1" x14ac:dyDescent="0.35">
      <c r="B474">
        <v>467</v>
      </c>
      <c r="C474">
        <v>788.11577391430615</v>
      </c>
      <c r="D474">
        <v>606.84914591401571</v>
      </c>
    </row>
    <row r="475" spans="2:4" hidden="1" outlineLevel="1" x14ac:dyDescent="0.35">
      <c r="B475">
        <v>468</v>
      </c>
      <c r="C475">
        <v>1963.3459866519991</v>
      </c>
      <c r="D475">
        <v>1511.7764097220393</v>
      </c>
    </row>
    <row r="476" spans="2:4" hidden="1" outlineLevel="1" x14ac:dyDescent="0.35">
      <c r="B476">
        <v>469</v>
      </c>
      <c r="C476">
        <v>558.40934841717456</v>
      </c>
      <c r="D476">
        <v>429.97519828122438</v>
      </c>
    </row>
    <row r="477" spans="2:4" hidden="1" outlineLevel="1" x14ac:dyDescent="0.35">
      <c r="B477">
        <v>470</v>
      </c>
      <c r="C477">
        <v>1082.3110034128965</v>
      </c>
      <c r="D477">
        <v>833.37947262793045</v>
      </c>
    </row>
    <row r="478" spans="2:4" hidden="1" outlineLevel="1" x14ac:dyDescent="0.35">
      <c r="B478">
        <v>471</v>
      </c>
      <c r="C478">
        <v>895.99156911265629</v>
      </c>
      <c r="D478">
        <v>689.9135082167453</v>
      </c>
    </row>
    <row r="479" spans="2:4" hidden="1" outlineLevel="1" x14ac:dyDescent="0.35">
      <c r="B479">
        <v>472</v>
      </c>
      <c r="C479">
        <v>1483.0826368344458</v>
      </c>
      <c r="D479">
        <v>1141.9736303625232</v>
      </c>
    </row>
    <row r="480" spans="2:4" hidden="1" outlineLevel="1" x14ac:dyDescent="0.35">
      <c r="B480">
        <v>473</v>
      </c>
      <c r="C480">
        <v>518.80458405530715</v>
      </c>
      <c r="D480">
        <v>399.47952972258645</v>
      </c>
    </row>
    <row r="481" spans="2:4" hidden="1" outlineLevel="1" x14ac:dyDescent="0.35">
      <c r="B481">
        <v>474</v>
      </c>
      <c r="C481">
        <v>1193.885926817208</v>
      </c>
      <c r="D481">
        <v>919.29216364925014</v>
      </c>
    </row>
    <row r="482" spans="2:4" hidden="1" outlineLevel="1" x14ac:dyDescent="0.35">
      <c r="B482">
        <v>475</v>
      </c>
      <c r="C482">
        <v>539.23293225126076</v>
      </c>
      <c r="D482">
        <v>415.20935783347085</v>
      </c>
    </row>
    <row r="483" spans="2:4" hidden="1" outlineLevel="1" x14ac:dyDescent="0.35">
      <c r="B483">
        <v>476</v>
      </c>
      <c r="C483">
        <v>634.26300253704926</v>
      </c>
      <c r="D483">
        <v>488.38251195352791</v>
      </c>
    </row>
    <row r="484" spans="2:4" hidden="1" outlineLevel="1" x14ac:dyDescent="0.35">
      <c r="B484">
        <v>477</v>
      </c>
      <c r="C484">
        <v>627.46050018193603</v>
      </c>
      <c r="D484">
        <v>483.14458514009073</v>
      </c>
    </row>
    <row r="485" spans="2:4" hidden="1" outlineLevel="1" x14ac:dyDescent="0.35">
      <c r="B485">
        <v>478</v>
      </c>
      <c r="C485">
        <v>1265.1686954422757</v>
      </c>
      <c r="D485">
        <v>974.17989549055233</v>
      </c>
    </row>
    <row r="486" spans="2:4" hidden="1" outlineLevel="1" x14ac:dyDescent="0.35">
      <c r="B486">
        <v>479</v>
      </c>
      <c r="C486">
        <v>558.70833013954689</v>
      </c>
      <c r="D486">
        <v>430.20541420745116</v>
      </c>
    </row>
    <row r="487" spans="2:4" hidden="1" outlineLevel="1" x14ac:dyDescent="0.35">
      <c r="B487">
        <v>480</v>
      </c>
      <c r="C487">
        <v>705.77508802531338</v>
      </c>
      <c r="D487">
        <v>543.44681777949131</v>
      </c>
    </row>
    <row r="488" spans="2:4" hidden="1" outlineLevel="1" x14ac:dyDescent="0.35">
      <c r="B488">
        <v>481</v>
      </c>
      <c r="C488">
        <v>299.56508041071055</v>
      </c>
      <c r="D488">
        <v>230.66511191624713</v>
      </c>
    </row>
    <row r="489" spans="2:4" hidden="1" outlineLevel="1" x14ac:dyDescent="0.35">
      <c r="B489">
        <v>482</v>
      </c>
      <c r="C489">
        <v>1086.4603393019804</v>
      </c>
      <c r="D489">
        <v>836.57446126252489</v>
      </c>
    </row>
    <row r="490" spans="2:4" hidden="1" outlineLevel="1" x14ac:dyDescent="0.35">
      <c r="B490">
        <v>483</v>
      </c>
      <c r="C490">
        <v>867.55934509934264</v>
      </c>
      <c r="D490">
        <v>668.02069572649384</v>
      </c>
    </row>
    <row r="491" spans="2:4" hidden="1" outlineLevel="1" x14ac:dyDescent="0.35">
      <c r="B491">
        <v>484</v>
      </c>
      <c r="C491">
        <v>1805.6507607010922</v>
      </c>
      <c r="D491">
        <v>1390.351085739841</v>
      </c>
    </row>
    <row r="492" spans="2:4" hidden="1" outlineLevel="1" x14ac:dyDescent="0.35">
      <c r="B492">
        <v>485</v>
      </c>
      <c r="C492">
        <v>511.55816394922306</v>
      </c>
      <c r="D492">
        <v>393.89978624090173</v>
      </c>
    </row>
    <row r="493" spans="2:4" hidden="1" outlineLevel="1" x14ac:dyDescent="0.35">
      <c r="B493">
        <v>486</v>
      </c>
      <c r="C493">
        <v>1800.6693775542567</v>
      </c>
      <c r="D493">
        <v>1386.5154207167775</v>
      </c>
    </row>
    <row r="494" spans="2:4" hidden="1" outlineLevel="1" x14ac:dyDescent="0.35">
      <c r="B494">
        <v>487</v>
      </c>
      <c r="C494">
        <v>1118.4082021340728</v>
      </c>
      <c r="D494">
        <v>861.17431564323601</v>
      </c>
    </row>
    <row r="495" spans="2:4" hidden="1" outlineLevel="1" x14ac:dyDescent="0.35">
      <c r="B495">
        <v>488</v>
      </c>
      <c r="C495">
        <v>466.43117045686472</v>
      </c>
      <c r="D495">
        <v>359.1520012517858</v>
      </c>
    </row>
    <row r="496" spans="2:4" hidden="1" outlineLevel="1" x14ac:dyDescent="0.35">
      <c r="B496">
        <v>489</v>
      </c>
      <c r="C496">
        <v>589.39635765322771</v>
      </c>
      <c r="D496">
        <v>453.83519539298533</v>
      </c>
    </row>
    <row r="497" spans="2:4" hidden="1" outlineLevel="1" x14ac:dyDescent="0.35">
      <c r="B497">
        <v>490</v>
      </c>
      <c r="C497">
        <v>522.24271542055874</v>
      </c>
      <c r="D497">
        <v>402.12689087383018</v>
      </c>
    </row>
    <row r="498" spans="2:4" hidden="1" outlineLevel="1" x14ac:dyDescent="0.35">
      <c r="B498">
        <v>491</v>
      </c>
      <c r="C498">
        <v>345.65975969061992</v>
      </c>
      <c r="D498">
        <v>266.15801496177733</v>
      </c>
    </row>
    <row r="499" spans="2:4" hidden="1" outlineLevel="1" x14ac:dyDescent="0.35">
      <c r="B499">
        <v>492</v>
      </c>
      <c r="C499">
        <v>685.07230925896852</v>
      </c>
      <c r="D499">
        <v>527.50567812940574</v>
      </c>
    </row>
    <row r="500" spans="2:4" hidden="1" outlineLevel="1" x14ac:dyDescent="0.35">
      <c r="B500">
        <v>493</v>
      </c>
      <c r="C500">
        <v>2766.7555844906069</v>
      </c>
      <c r="D500">
        <v>2130.4018000577676</v>
      </c>
    </row>
    <row r="501" spans="2:4" hidden="1" outlineLevel="1" x14ac:dyDescent="0.35">
      <c r="B501">
        <v>494</v>
      </c>
      <c r="C501">
        <v>1132.5872657723532</v>
      </c>
      <c r="D501">
        <v>872.09219464471209</v>
      </c>
    </row>
    <row r="502" spans="2:4" hidden="1" outlineLevel="1" x14ac:dyDescent="0.35">
      <c r="B502">
        <v>495</v>
      </c>
      <c r="C502">
        <v>530.36256625845147</v>
      </c>
      <c r="D502">
        <v>408.37917601900762</v>
      </c>
    </row>
    <row r="503" spans="2:4" hidden="1" outlineLevel="1" x14ac:dyDescent="0.35">
      <c r="B503">
        <v>496</v>
      </c>
      <c r="C503">
        <v>702.0138432926185</v>
      </c>
      <c r="D503">
        <v>540.55065933531625</v>
      </c>
    </row>
    <row r="504" spans="2:4" hidden="1" outlineLevel="1" x14ac:dyDescent="0.35">
      <c r="B504">
        <v>497</v>
      </c>
      <c r="C504">
        <v>742.33904414283552</v>
      </c>
      <c r="D504">
        <v>571.60106398998334</v>
      </c>
    </row>
    <row r="505" spans="2:4" hidden="1" outlineLevel="1" x14ac:dyDescent="0.35">
      <c r="B505">
        <v>498</v>
      </c>
      <c r="C505">
        <v>482.55251926997022</v>
      </c>
      <c r="D505">
        <v>371.56543983787702</v>
      </c>
    </row>
    <row r="506" spans="2:4" hidden="1" outlineLevel="1" x14ac:dyDescent="0.35">
      <c r="B506">
        <v>499</v>
      </c>
      <c r="C506">
        <v>638.36260892402072</v>
      </c>
      <c r="D506">
        <v>491.53920887149599</v>
      </c>
    </row>
    <row r="507" spans="2:4" hidden="1" outlineLevel="1" x14ac:dyDescent="0.35">
      <c r="B507">
        <v>500</v>
      </c>
      <c r="C507">
        <v>1147.8970190161076</v>
      </c>
      <c r="D507">
        <v>883.88070464240286</v>
      </c>
    </row>
    <row r="508" spans="2:4" hidden="1" outlineLevel="1" x14ac:dyDescent="0.35">
      <c r="B508">
        <v>501</v>
      </c>
      <c r="C508">
        <v>878.84173769023573</v>
      </c>
      <c r="D508">
        <v>676.70813802148155</v>
      </c>
    </row>
    <row r="509" spans="2:4" hidden="1" outlineLevel="1" x14ac:dyDescent="0.35">
      <c r="B509">
        <v>502</v>
      </c>
      <c r="C509">
        <v>523.01864953257461</v>
      </c>
      <c r="D509">
        <v>402.72436014008247</v>
      </c>
    </row>
    <row r="510" spans="2:4" hidden="1" outlineLevel="1" x14ac:dyDescent="0.35">
      <c r="B510">
        <v>503</v>
      </c>
      <c r="C510">
        <v>2312.7406864243576</v>
      </c>
      <c r="D510">
        <v>1780.8103285467555</v>
      </c>
    </row>
    <row r="511" spans="2:4" hidden="1" outlineLevel="1" x14ac:dyDescent="0.35">
      <c r="B511">
        <v>504</v>
      </c>
      <c r="C511">
        <v>845.13308354667413</v>
      </c>
      <c r="D511">
        <v>650.75247433093909</v>
      </c>
    </row>
    <row r="512" spans="2:4" hidden="1" outlineLevel="1" x14ac:dyDescent="0.35">
      <c r="B512">
        <v>505</v>
      </c>
      <c r="C512">
        <v>683.12707254296242</v>
      </c>
      <c r="D512">
        <v>526.00784585808105</v>
      </c>
    </row>
    <row r="513" spans="2:4" hidden="1" outlineLevel="1" x14ac:dyDescent="0.35">
      <c r="B513">
        <v>506</v>
      </c>
      <c r="C513">
        <v>1302.0851952606408</v>
      </c>
      <c r="D513">
        <v>1002.6056003506933</v>
      </c>
    </row>
    <row r="514" spans="2:4" hidden="1" outlineLevel="1" x14ac:dyDescent="0.35">
      <c r="B514">
        <v>507</v>
      </c>
      <c r="C514">
        <v>1279.4775681573772</v>
      </c>
      <c r="D514">
        <v>985.19772748118044</v>
      </c>
    </row>
    <row r="515" spans="2:4" hidden="1" outlineLevel="1" x14ac:dyDescent="0.35">
      <c r="B515">
        <v>508</v>
      </c>
      <c r="C515">
        <v>712.85290057970815</v>
      </c>
      <c r="D515">
        <v>548.89673344637538</v>
      </c>
    </row>
    <row r="516" spans="2:4" hidden="1" outlineLevel="1" x14ac:dyDescent="0.35">
      <c r="B516">
        <v>509</v>
      </c>
      <c r="C516">
        <v>960.3493337506136</v>
      </c>
      <c r="D516">
        <v>739.46898698797247</v>
      </c>
    </row>
    <row r="517" spans="2:4" hidden="1" outlineLevel="1" x14ac:dyDescent="0.35">
      <c r="B517">
        <v>510</v>
      </c>
      <c r="C517">
        <v>533.38779677222681</v>
      </c>
      <c r="D517">
        <v>410.70860351461465</v>
      </c>
    </row>
    <row r="518" spans="2:4" hidden="1" outlineLevel="1" x14ac:dyDescent="0.35">
      <c r="B518">
        <v>511</v>
      </c>
      <c r="C518">
        <v>962.21353831858153</v>
      </c>
      <c r="D518">
        <v>740.90442450530782</v>
      </c>
    </row>
    <row r="519" spans="2:4" hidden="1" outlineLevel="1" x14ac:dyDescent="0.35">
      <c r="B519">
        <v>512</v>
      </c>
      <c r="C519">
        <v>419.68354341924356</v>
      </c>
      <c r="D519">
        <v>323.15632843281753</v>
      </c>
    </row>
    <row r="520" spans="2:4" hidden="1" outlineLevel="1" x14ac:dyDescent="0.35">
      <c r="B520">
        <v>513</v>
      </c>
      <c r="C520">
        <v>1048.727579455433</v>
      </c>
      <c r="D520">
        <v>807.52023618068347</v>
      </c>
    </row>
    <row r="521" spans="2:4" hidden="1" outlineLevel="1" x14ac:dyDescent="0.35">
      <c r="B521">
        <v>514</v>
      </c>
      <c r="C521">
        <v>630.03187093986151</v>
      </c>
      <c r="D521">
        <v>485.12454062369335</v>
      </c>
    </row>
    <row r="522" spans="2:4" hidden="1" outlineLevel="1" x14ac:dyDescent="0.35">
      <c r="B522">
        <v>515</v>
      </c>
      <c r="C522">
        <v>556.80419188244821</v>
      </c>
      <c r="D522">
        <v>428.73922774948517</v>
      </c>
    </row>
    <row r="523" spans="2:4" hidden="1" outlineLevel="1" x14ac:dyDescent="0.35">
      <c r="B523">
        <v>516</v>
      </c>
      <c r="C523">
        <v>1798.6727369106445</v>
      </c>
      <c r="D523">
        <v>1384.9780074211965</v>
      </c>
    </row>
    <row r="524" spans="2:4" hidden="1" outlineLevel="1" x14ac:dyDescent="0.35">
      <c r="B524">
        <v>517</v>
      </c>
      <c r="C524">
        <v>383.80201787937489</v>
      </c>
      <c r="D524">
        <v>295.52755376711872</v>
      </c>
    </row>
    <row r="525" spans="2:4" hidden="1" outlineLevel="1" x14ac:dyDescent="0.35">
      <c r="B525">
        <v>518</v>
      </c>
      <c r="C525">
        <v>1981.136039737293</v>
      </c>
      <c r="D525">
        <v>1525.4747505977157</v>
      </c>
    </row>
    <row r="526" spans="2:4" hidden="1" outlineLevel="1" x14ac:dyDescent="0.35">
      <c r="B526">
        <v>519</v>
      </c>
      <c r="C526">
        <v>554.09479387803106</v>
      </c>
      <c r="D526">
        <v>426.65299128608387</v>
      </c>
    </row>
    <row r="527" spans="2:4" hidden="1" outlineLevel="1" x14ac:dyDescent="0.35">
      <c r="B527">
        <v>520</v>
      </c>
      <c r="C527">
        <v>563.47570870834659</v>
      </c>
      <c r="D527">
        <v>433.87629570542686</v>
      </c>
    </row>
    <row r="528" spans="2:4" hidden="1" outlineLevel="1" x14ac:dyDescent="0.35">
      <c r="B528">
        <v>521</v>
      </c>
      <c r="C528">
        <v>1163.4230613733187</v>
      </c>
      <c r="D528">
        <v>895.8357572574555</v>
      </c>
    </row>
    <row r="529" spans="2:4" hidden="1" outlineLevel="1" x14ac:dyDescent="0.35">
      <c r="B529">
        <v>522</v>
      </c>
      <c r="C529">
        <v>2772.9092483830132</v>
      </c>
      <c r="D529">
        <v>2135.1401212549199</v>
      </c>
    </row>
    <row r="530" spans="2:4" hidden="1" outlineLevel="1" x14ac:dyDescent="0.35">
      <c r="B530">
        <v>523</v>
      </c>
      <c r="C530">
        <v>739.19899436046842</v>
      </c>
      <c r="D530">
        <v>569.18322565756068</v>
      </c>
    </row>
    <row r="531" spans="2:4" hidden="1" outlineLevel="1" x14ac:dyDescent="0.35">
      <c r="B531">
        <v>524</v>
      </c>
      <c r="C531">
        <v>674.27595813711025</v>
      </c>
      <c r="D531">
        <v>519.19248776557492</v>
      </c>
    </row>
    <row r="532" spans="2:4" hidden="1" outlineLevel="1" x14ac:dyDescent="0.35">
      <c r="B532">
        <v>525</v>
      </c>
      <c r="C532">
        <v>1288.0199647170175</v>
      </c>
      <c r="D532">
        <v>991.77537283210359</v>
      </c>
    </row>
    <row r="533" spans="2:4" hidden="1" outlineLevel="1" x14ac:dyDescent="0.35">
      <c r="B533">
        <v>526</v>
      </c>
      <c r="C533">
        <v>481.74870930412635</v>
      </c>
      <c r="D533">
        <v>370.94650616417732</v>
      </c>
    </row>
    <row r="534" spans="2:4" hidden="1" outlineLevel="1" x14ac:dyDescent="0.35">
      <c r="B534">
        <v>527</v>
      </c>
      <c r="C534">
        <v>1273.9328592019224</v>
      </c>
      <c r="D534">
        <v>980.9283015854802</v>
      </c>
    </row>
    <row r="535" spans="2:4" hidden="1" outlineLevel="1" x14ac:dyDescent="0.35">
      <c r="B535">
        <v>528</v>
      </c>
      <c r="C535">
        <v>568.48344748310308</v>
      </c>
      <c r="D535">
        <v>437.73225456198929</v>
      </c>
    </row>
    <row r="536" spans="2:4" hidden="1" outlineLevel="1" x14ac:dyDescent="0.35">
      <c r="B536">
        <v>529</v>
      </c>
      <c r="C536">
        <v>659.53060840916658</v>
      </c>
      <c r="D536">
        <v>507.8385684750582</v>
      </c>
    </row>
    <row r="537" spans="2:4" hidden="1" outlineLevel="1" x14ac:dyDescent="0.35">
      <c r="B537">
        <v>530</v>
      </c>
      <c r="C537">
        <v>1749.0145398522752</v>
      </c>
      <c r="D537">
        <v>1346.741195686252</v>
      </c>
    </row>
    <row r="538" spans="2:4" hidden="1" outlineLevel="1" x14ac:dyDescent="0.35">
      <c r="B538">
        <v>531</v>
      </c>
      <c r="C538">
        <v>553.25122617367083</v>
      </c>
      <c r="D538">
        <v>426.00344415372655</v>
      </c>
    </row>
    <row r="539" spans="2:4" hidden="1" outlineLevel="1" x14ac:dyDescent="0.35">
      <c r="B539">
        <v>532</v>
      </c>
      <c r="C539">
        <v>818.13840741805814</v>
      </c>
      <c r="D539">
        <v>629.96657371190474</v>
      </c>
    </row>
    <row r="540" spans="2:4" hidden="1" outlineLevel="1" x14ac:dyDescent="0.35">
      <c r="B540">
        <v>533</v>
      </c>
      <c r="C540">
        <v>746.31602752108734</v>
      </c>
      <c r="D540">
        <v>574.66334119123724</v>
      </c>
    </row>
    <row r="541" spans="2:4" hidden="1" outlineLevel="1" x14ac:dyDescent="0.35">
      <c r="B541">
        <v>534</v>
      </c>
      <c r="C541">
        <v>726.73759256671087</v>
      </c>
      <c r="D541">
        <v>559.58794627636735</v>
      </c>
    </row>
    <row r="542" spans="2:4" hidden="1" outlineLevel="1" x14ac:dyDescent="0.35">
      <c r="B542">
        <v>535</v>
      </c>
      <c r="C542">
        <v>501.8657823515012</v>
      </c>
      <c r="D542">
        <v>386.43665241065588</v>
      </c>
    </row>
    <row r="543" spans="2:4" hidden="1" outlineLevel="1" x14ac:dyDescent="0.35">
      <c r="B543">
        <v>536</v>
      </c>
      <c r="C543">
        <v>1234.9215561906444</v>
      </c>
      <c r="D543">
        <v>950.88959826679638</v>
      </c>
    </row>
    <row r="544" spans="2:4" hidden="1" outlineLevel="1" x14ac:dyDescent="0.35">
      <c r="B544">
        <v>537</v>
      </c>
      <c r="C544">
        <v>389.15482111944402</v>
      </c>
      <c r="D544">
        <v>299.64921226197191</v>
      </c>
    </row>
    <row r="545" spans="2:4" hidden="1" outlineLevel="1" x14ac:dyDescent="0.35">
      <c r="B545">
        <v>538</v>
      </c>
      <c r="C545">
        <v>1510.9223639624524</v>
      </c>
      <c r="D545">
        <v>1163.4102202510883</v>
      </c>
    </row>
    <row r="546" spans="2:4" hidden="1" outlineLevel="1" x14ac:dyDescent="0.35">
      <c r="B546">
        <v>539</v>
      </c>
      <c r="C546">
        <v>1097.0648315321976</v>
      </c>
      <c r="D546">
        <v>844.73992027979205</v>
      </c>
    </row>
    <row r="547" spans="2:4" hidden="1" outlineLevel="1" x14ac:dyDescent="0.35">
      <c r="B547">
        <v>540</v>
      </c>
      <c r="C547">
        <v>818.88788186518445</v>
      </c>
      <c r="D547">
        <v>630.543669036192</v>
      </c>
    </row>
    <row r="548" spans="2:4" hidden="1" outlineLevel="1" x14ac:dyDescent="0.35">
      <c r="B548">
        <v>541</v>
      </c>
      <c r="C548">
        <v>1724.1986201405491</v>
      </c>
      <c r="D548">
        <v>1327.6329375082228</v>
      </c>
    </row>
    <row r="549" spans="2:4" hidden="1" outlineLevel="1" x14ac:dyDescent="0.35">
      <c r="B549">
        <v>542</v>
      </c>
      <c r="C549">
        <v>829.6991230694872</v>
      </c>
      <c r="D549">
        <v>638.86832476350514</v>
      </c>
    </row>
    <row r="550" spans="2:4" hidden="1" outlineLevel="1" x14ac:dyDescent="0.35">
      <c r="B550">
        <v>543</v>
      </c>
      <c r="C550">
        <v>1242.3780099176711</v>
      </c>
      <c r="D550">
        <v>956.63106763660676</v>
      </c>
    </row>
    <row r="551" spans="2:4" hidden="1" outlineLevel="1" x14ac:dyDescent="0.35">
      <c r="B551">
        <v>544</v>
      </c>
      <c r="C551">
        <v>678.50550619728494</v>
      </c>
      <c r="D551">
        <v>522.44923977190945</v>
      </c>
    </row>
    <row r="552" spans="2:4" hidden="1" outlineLevel="1" x14ac:dyDescent="0.35">
      <c r="B552">
        <v>545</v>
      </c>
      <c r="C552">
        <v>829.72577878416087</v>
      </c>
      <c r="D552">
        <v>638.88884966380397</v>
      </c>
    </row>
    <row r="553" spans="2:4" hidden="1" outlineLevel="1" x14ac:dyDescent="0.35">
      <c r="B553">
        <v>546</v>
      </c>
      <c r="C553">
        <v>1420.7748494446648</v>
      </c>
      <c r="D553">
        <v>1093.996634072392</v>
      </c>
    </row>
    <row r="554" spans="2:4" hidden="1" outlineLevel="1" x14ac:dyDescent="0.35">
      <c r="B554">
        <v>547</v>
      </c>
      <c r="C554">
        <v>1490.8028646348644</v>
      </c>
      <c r="D554">
        <v>1147.9182057688454</v>
      </c>
    </row>
    <row r="555" spans="2:4" hidden="1" outlineLevel="1" x14ac:dyDescent="0.35">
      <c r="B555">
        <v>548</v>
      </c>
      <c r="C555">
        <v>411.67791791082732</v>
      </c>
      <c r="D555">
        <v>316.99199679133704</v>
      </c>
    </row>
    <row r="556" spans="2:4" hidden="1" outlineLevel="1" x14ac:dyDescent="0.35">
      <c r="B556">
        <v>549</v>
      </c>
      <c r="C556">
        <v>1259.0718615403557</v>
      </c>
      <c r="D556">
        <v>969.48533338607376</v>
      </c>
    </row>
    <row r="557" spans="2:4" hidden="1" outlineLevel="1" x14ac:dyDescent="0.35">
      <c r="B557">
        <v>550</v>
      </c>
      <c r="C557">
        <v>1046.3054759415322</v>
      </c>
      <c r="D557">
        <v>805.65521647497985</v>
      </c>
    </row>
    <row r="558" spans="2:4" hidden="1" outlineLevel="1" x14ac:dyDescent="0.35">
      <c r="B558">
        <v>551</v>
      </c>
      <c r="C558">
        <v>577.06741478908134</v>
      </c>
      <c r="D558">
        <v>444.34190938759269</v>
      </c>
    </row>
    <row r="559" spans="2:4" hidden="1" outlineLevel="1" x14ac:dyDescent="0.35">
      <c r="B559">
        <v>552</v>
      </c>
      <c r="C559">
        <v>762.03941853152719</v>
      </c>
      <c r="D559">
        <v>586.77035226927603</v>
      </c>
    </row>
    <row r="560" spans="2:4" hidden="1" outlineLevel="1" x14ac:dyDescent="0.35">
      <c r="B560">
        <v>553</v>
      </c>
      <c r="C560">
        <v>1028.5639091275493</v>
      </c>
      <c r="D560">
        <v>791.99421002821293</v>
      </c>
    </row>
    <row r="561" spans="2:4" hidden="1" outlineLevel="1" x14ac:dyDescent="0.35">
      <c r="B561">
        <v>554</v>
      </c>
      <c r="C561">
        <v>190.32360417662932</v>
      </c>
      <c r="D561">
        <v>146.54917521600456</v>
      </c>
    </row>
    <row r="562" spans="2:4" hidden="1" outlineLevel="1" x14ac:dyDescent="0.35">
      <c r="B562">
        <v>555</v>
      </c>
      <c r="C562">
        <v>3763.2872570598915</v>
      </c>
      <c r="D562">
        <v>2897.7311879361164</v>
      </c>
    </row>
    <row r="563" spans="2:4" hidden="1" outlineLevel="1" x14ac:dyDescent="0.35">
      <c r="B563">
        <v>556</v>
      </c>
      <c r="C563">
        <v>619.95510983209613</v>
      </c>
      <c r="D563">
        <v>477.36543457071406</v>
      </c>
    </row>
    <row r="564" spans="2:4" hidden="1" outlineLevel="1" x14ac:dyDescent="0.35">
      <c r="B564">
        <v>557</v>
      </c>
      <c r="C564">
        <v>667.73586850490767</v>
      </c>
      <c r="D564">
        <v>514.1566187487789</v>
      </c>
    </row>
    <row r="565" spans="2:4" hidden="1" outlineLevel="1" x14ac:dyDescent="0.35">
      <c r="B565">
        <v>558</v>
      </c>
      <c r="C565">
        <v>484.15165999981207</v>
      </c>
      <c r="D565">
        <v>372.79677819985534</v>
      </c>
    </row>
    <row r="566" spans="2:4" hidden="1" outlineLevel="1" x14ac:dyDescent="0.35">
      <c r="B566">
        <v>559</v>
      </c>
      <c r="C566">
        <v>1078.4902364663485</v>
      </c>
      <c r="D566">
        <v>830.43748207908857</v>
      </c>
    </row>
    <row r="567" spans="2:4" hidden="1" outlineLevel="1" x14ac:dyDescent="0.35">
      <c r="B567">
        <v>560</v>
      </c>
      <c r="C567">
        <v>647.4876299699481</v>
      </c>
      <c r="D567">
        <v>498.56547507686003</v>
      </c>
    </row>
    <row r="568" spans="2:4" hidden="1" outlineLevel="1" x14ac:dyDescent="0.35">
      <c r="B568">
        <v>561</v>
      </c>
      <c r="C568">
        <v>1120.6840004726266</v>
      </c>
      <c r="D568">
        <v>862.92668036392251</v>
      </c>
    </row>
    <row r="569" spans="2:4" hidden="1" outlineLevel="1" x14ac:dyDescent="0.35">
      <c r="B569">
        <v>562</v>
      </c>
      <c r="C569">
        <v>965.50902741696507</v>
      </c>
      <c r="D569">
        <v>743.44195111106308</v>
      </c>
    </row>
    <row r="570" spans="2:4" hidden="1" outlineLevel="1" x14ac:dyDescent="0.35">
      <c r="B570">
        <v>563</v>
      </c>
      <c r="C570">
        <v>767.75975576804115</v>
      </c>
      <c r="D570">
        <v>591.17501194139174</v>
      </c>
    </row>
    <row r="571" spans="2:4" hidden="1" outlineLevel="1" x14ac:dyDescent="0.35">
      <c r="B571">
        <v>564</v>
      </c>
      <c r="C571">
        <v>921.81978816357275</v>
      </c>
      <c r="D571">
        <v>709.80123688595108</v>
      </c>
    </row>
    <row r="572" spans="2:4" hidden="1" outlineLevel="1" x14ac:dyDescent="0.35">
      <c r="B572">
        <v>565</v>
      </c>
      <c r="C572">
        <v>446.10063439767083</v>
      </c>
      <c r="D572">
        <v>343.49748848620658</v>
      </c>
    </row>
    <row r="573" spans="2:4" hidden="1" outlineLevel="1" x14ac:dyDescent="0.35">
      <c r="B573">
        <v>566</v>
      </c>
      <c r="C573">
        <v>915.71203131301672</v>
      </c>
      <c r="D573">
        <v>705.09826411102279</v>
      </c>
    </row>
    <row r="574" spans="2:4" hidden="1" outlineLevel="1" x14ac:dyDescent="0.35">
      <c r="B574">
        <v>567</v>
      </c>
      <c r="C574">
        <v>4056.4667651561986</v>
      </c>
      <c r="D574">
        <v>3123.4794091702729</v>
      </c>
    </row>
    <row r="575" spans="2:4" hidden="1" outlineLevel="1" x14ac:dyDescent="0.35">
      <c r="B575">
        <v>568</v>
      </c>
      <c r="C575">
        <v>842.44824437002421</v>
      </c>
      <c r="D575">
        <v>648.6851481649187</v>
      </c>
    </row>
    <row r="576" spans="2:4" hidden="1" outlineLevel="1" x14ac:dyDescent="0.35">
      <c r="B576">
        <v>569</v>
      </c>
      <c r="C576">
        <v>560.29872167902147</v>
      </c>
      <c r="D576">
        <v>431.4300156928465</v>
      </c>
    </row>
    <row r="577" spans="2:4" hidden="1" outlineLevel="1" x14ac:dyDescent="0.35">
      <c r="B577">
        <v>570</v>
      </c>
      <c r="C577">
        <v>628.68784186619757</v>
      </c>
      <c r="D577">
        <v>484.08963823697218</v>
      </c>
    </row>
    <row r="578" spans="2:4" hidden="1" outlineLevel="1" x14ac:dyDescent="0.35">
      <c r="B578">
        <v>571</v>
      </c>
      <c r="C578">
        <v>504.85251286626101</v>
      </c>
      <c r="D578">
        <v>388.73643490702096</v>
      </c>
    </row>
    <row r="579" spans="2:4" hidden="1" outlineLevel="1" x14ac:dyDescent="0.35">
      <c r="B579">
        <v>572</v>
      </c>
      <c r="C579">
        <v>992.32890540730796</v>
      </c>
      <c r="D579">
        <v>764.09325716362707</v>
      </c>
    </row>
    <row r="580" spans="2:4" hidden="1" outlineLevel="1" x14ac:dyDescent="0.35">
      <c r="B580">
        <v>573</v>
      </c>
      <c r="C580">
        <v>632.72047856887582</v>
      </c>
      <c r="D580">
        <v>487.19476849803431</v>
      </c>
    </row>
    <row r="581" spans="2:4" hidden="1" outlineLevel="1" x14ac:dyDescent="0.35">
      <c r="B581">
        <v>574</v>
      </c>
      <c r="C581">
        <v>717.85334987230453</v>
      </c>
      <c r="D581">
        <v>552.74707940167445</v>
      </c>
    </row>
    <row r="582" spans="2:4" hidden="1" outlineLevel="1" x14ac:dyDescent="0.35">
      <c r="B582">
        <v>575</v>
      </c>
      <c r="C582">
        <v>810.65426791634877</v>
      </c>
      <c r="D582">
        <v>624.20378629558854</v>
      </c>
    </row>
    <row r="583" spans="2:4" hidden="1" outlineLevel="1" x14ac:dyDescent="0.35">
      <c r="B583">
        <v>576</v>
      </c>
      <c r="C583">
        <v>483.55521924986544</v>
      </c>
      <c r="D583">
        <v>372.33751882239636</v>
      </c>
    </row>
    <row r="584" spans="2:4" hidden="1" outlineLevel="1" x14ac:dyDescent="0.35">
      <c r="B584">
        <v>577</v>
      </c>
      <c r="C584">
        <v>1000.3579335430231</v>
      </c>
      <c r="D584">
        <v>770.27560882812782</v>
      </c>
    </row>
    <row r="585" spans="2:4" hidden="1" outlineLevel="1" x14ac:dyDescent="0.35">
      <c r="B585">
        <v>578</v>
      </c>
      <c r="C585">
        <v>1055.2705412299306</v>
      </c>
      <c r="D585">
        <v>812.55831674704655</v>
      </c>
    </row>
    <row r="586" spans="2:4" hidden="1" outlineLevel="1" x14ac:dyDescent="0.35">
      <c r="B586">
        <v>579</v>
      </c>
      <c r="C586">
        <v>1032.4328139232216</v>
      </c>
      <c r="D586">
        <v>794.9732667208807</v>
      </c>
    </row>
    <row r="587" spans="2:4" hidden="1" outlineLevel="1" x14ac:dyDescent="0.35">
      <c r="B587">
        <v>580</v>
      </c>
      <c r="C587">
        <v>503.02935291671025</v>
      </c>
      <c r="D587">
        <v>387.3326017458669</v>
      </c>
    </row>
    <row r="588" spans="2:4" hidden="1" outlineLevel="1" x14ac:dyDescent="0.35">
      <c r="B588">
        <v>581</v>
      </c>
      <c r="C588">
        <v>769.63918872870693</v>
      </c>
      <c r="D588">
        <v>592.62217532110435</v>
      </c>
    </row>
    <row r="589" spans="2:4" hidden="1" outlineLevel="1" x14ac:dyDescent="0.35">
      <c r="B589">
        <v>582</v>
      </c>
      <c r="C589">
        <v>427.13590133456182</v>
      </c>
      <c r="D589">
        <v>328.89464402761257</v>
      </c>
    </row>
    <row r="590" spans="2:4" hidden="1" outlineLevel="1" x14ac:dyDescent="0.35">
      <c r="B590">
        <v>583</v>
      </c>
      <c r="C590">
        <v>1215.1195928874615</v>
      </c>
      <c r="D590">
        <v>935.64208652334537</v>
      </c>
    </row>
    <row r="591" spans="2:4" hidden="1" outlineLevel="1" x14ac:dyDescent="0.35">
      <c r="B591">
        <v>584</v>
      </c>
      <c r="C591">
        <v>492.92319317171035</v>
      </c>
      <c r="D591">
        <v>379.55085874221703</v>
      </c>
    </row>
    <row r="592" spans="2:4" hidden="1" outlineLevel="1" x14ac:dyDescent="0.35">
      <c r="B592">
        <v>585</v>
      </c>
      <c r="C592">
        <v>600.28067199746079</v>
      </c>
      <c r="D592">
        <v>462.21611743804482</v>
      </c>
    </row>
    <row r="593" spans="2:4" hidden="1" outlineLevel="1" x14ac:dyDescent="0.35">
      <c r="B593">
        <v>586</v>
      </c>
      <c r="C593">
        <v>534.46056902379155</v>
      </c>
      <c r="D593">
        <v>411.53463814831946</v>
      </c>
    </row>
    <row r="594" spans="2:4" hidden="1" outlineLevel="1" x14ac:dyDescent="0.35">
      <c r="B594">
        <v>587</v>
      </c>
      <c r="C594">
        <v>567.50615614531796</v>
      </c>
      <c r="D594">
        <v>436.97974023189477</v>
      </c>
    </row>
    <row r="595" spans="2:4" hidden="1" outlineLevel="1" x14ac:dyDescent="0.35">
      <c r="B595">
        <v>588</v>
      </c>
      <c r="C595">
        <v>426.69838040513378</v>
      </c>
      <c r="D595">
        <v>328.55775291195306</v>
      </c>
    </row>
    <row r="596" spans="2:4" hidden="1" outlineLevel="1" x14ac:dyDescent="0.35">
      <c r="B596">
        <v>589</v>
      </c>
      <c r="C596">
        <v>1197.3573109891975</v>
      </c>
      <c r="D596">
        <v>921.96512946168195</v>
      </c>
    </row>
    <row r="597" spans="2:4" hidden="1" outlineLevel="1" x14ac:dyDescent="0.35">
      <c r="B597">
        <v>590</v>
      </c>
      <c r="C597">
        <v>1617.9153238227802</v>
      </c>
      <c r="D597">
        <v>1245.7947993435407</v>
      </c>
    </row>
    <row r="598" spans="2:4" hidden="1" outlineLevel="1" x14ac:dyDescent="0.35">
      <c r="B598">
        <v>591</v>
      </c>
      <c r="C598">
        <v>640.72833083388207</v>
      </c>
      <c r="D598">
        <v>493.36081474208919</v>
      </c>
    </row>
    <row r="599" spans="2:4" hidden="1" outlineLevel="1" x14ac:dyDescent="0.35">
      <c r="B599">
        <v>592</v>
      </c>
      <c r="C599">
        <v>713.13662818132718</v>
      </c>
      <c r="D599">
        <v>549.11520369962182</v>
      </c>
    </row>
    <row r="600" spans="2:4" hidden="1" outlineLevel="1" x14ac:dyDescent="0.35">
      <c r="B600">
        <v>593</v>
      </c>
      <c r="C600">
        <v>1003.7766966168601</v>
      </c>
      <c r="D600">
        <v>772.90805639498228</v>
      </c>
    </row>
    <row r="601" spans="2:4" hidden="1" outlineLevel="1" x14ac:dyDescent="0.35">
      <c r="B601">
        <v>594</v>
      </c>
      <c r="C601">
        <v>1024.0294504106826</v>
      </c>
      <c r="D601">
        <v>788.50267681622574</v>
      </c>
    </row>
    <row r="602" spans="2:4" hidden="1" outlineLevel="1" x14ac:dyDescent="0.35">
      <c r="B602">
        <v>595</v>
      </c>
      <c r="C602">
        <v>844.17369864875468</v>
      </c>
      <c r="D602">
        <v>650.01374795954109</v>
      </c>
    </row>
    <row r="603" spans="2:4" hidden="1" outlineLevel="1" x14ac:dyDescent="0.35">
      <c r="B603">
        <v>596</v>
      </c>
      <c r="C603">
        <v>862.21178923092737</v>
      </c>
      <c r="D603">
        <v>663.90307770781408</v>
      </c>
    </row>
    <row r="604" spans="2:4" hidden="1" outlineLevel="1" x14ac:dyDescent="0.35">
      <c r="B604">
        <v>597</v>
      </c>
      <c r="C604">
        <v>1066.4799856796787</v>
      </c>
      <c r="D604">
        <v>821.18958897335256</v>
      </c>
    </row>
    <row r="605" spans="2:4" hidden="1" outlineLevel="1" x14ac:dyDescent="0.35">
      <c r="B605">
        <v>598</v>
      </c>
      <c r="C605">
        <v>922.23713432548152</v>
      </c>
      <c r="D605">
        <v>710.12259343062078</v>
      </c>
    </row>
    <row r="606" spans="2:4" hidden="1" outlineLevel="1" x14ac:dyDescent="0.35">
      <c r="B606">
        <v>599</v>
      </c>
      <c r="C606">
        <v>1028.5120349329418</v>
      </c>
      <c r="D606">
        <v>791.95426689836529</v>
      </c>
    </row>
    <row r="607" spans="2:4" hidden="1" outlineLevel="1" x14ac:dyDescent="0.35">
      <c r="B607">
        <v>600</v>
      </c>
      <c r="C607">
        <v>1117.0136122994941</v>
      </c>
      <c r="D607">
        <v>860.10048147061048</v>
      </c>
    </row>
    <row r="608" spans="2:4" hidden="1" outlineLevel="1" x14ac:dyDescent="0.35">
      <c r="B608">
        <v>601</v>
      </c>
      <c r="C608">
        <v>582.45697772377275</v>
      </c>
      <c r="D608">
        <v>448.4918728473051</v>
      </c>
    </row>
    <row r="609" spans="2:4" hidden="1" outlineLevel="1" x14ac:dyDescent="0.35">
      <c r="B609">
        <v>602</v>
      </c>
      <c r="C609">
        <v>1390.4851267711397</v>
      </c>
      <c r="D609">
        <v>1070.6735476137776</v>
      </c>
    </row>
    <row r="610" spans="2:4" hidden="1" outlineLevel="1" x14ac:dyDescent="0.35">
      <c r="B610">
        <v>603</v>
      </c>
      <c r="C610">
        <v>730.3002277499786</v>
      </c>
      <c r="D610">
        <v>562.33117536748364</v>
      </c>
    </row>
    <row r="611" spans="2:4" hidden="1" outlineLevel="1" x14ac:dyDescent="0.35">
      <c r="B611">
        <v>604</v>
      </c>
      <c r="C611">
        <v>1113.6055715886559</v>
      </c>
      <c r="D611">
        <v>857.47629012326502</v>
      </c>
    </row>
    <row r="612" spans="2:4" hidden="1" outlineLevel="1" x14ac:dyDescent="0.35">
      <c r="B612">
        <v>605</v>
      </c>
      <c r="C612">
        <v>772.41303204015742</v>
      </c>
      <c r="D612">
        <v>594.75803467092123</v>
      </c>
    </row>
    <row r="613" spans="2:4" hidden="1" outlineLevel="1" x14ac:dyDescent="0.35">
      <c r="B613">
        <v>606</v>
      </c>
      <c r="C613">
        <v>1930.7126241101566</v>
      </c>
      <c r="D613">
        <v>1486.6487205648207</v>
      </c>
    </row>
    <row r="614" spans="2:4" hidden="1" outlineLevel="1" x14ac:dyDescent="0.35">
      <c r="B614">
        <v>607</v>
      </c>
      <c r="C614">
        <v>1082.2342206203055</v>
      </c>
      <c r="D614">
        <v>833.32034987763529</v>
      </c>
    </row>
    <row r="615" spans="2:4" hidden="1" outlineLevel="1" x14ac:dyDescent="0.35">
      <c r="B615">
        <v>608</v>
      </c>
      <c r="C615">
        <v>667.33799991998694</v>
      </c>
      <c r="D615">
        <v>513.85025993838985</v>
      </c>
    </row>
    <row r="616" spans="2:4" hidden="1" outlineLevel="1" x14ac:dyDescent="0.35">
      <c r="B616">
        <v>609</v>
      </c>
      <c r="C616">
        <v>531.48180005514303</v>
      </c>
      <c r="D616">
        <v>409.24098604246012</v>
      </c>
    </row>
    <row r="617" spans="2:4" hidden="1" outlineLevel="1" x14ac:dyDescent="0.35">
      <c r="B617">
        <v>610</v>
      </c>
      <c r="C617">
        <v>1068.0063786804849</v>
      </c>
      <c r="D617">
        <v>822.36491158397348</v>
      </c>
    </row>
    <row r="618" spans="2:4" hidden="1" outlineLevel="1" x14ac:dyDescent="0.35">
      <c r="B618">
        <v>611</v>
      </c>
      <c r="C618">
        <v>818.76818501815444</v>
      </c>
      <c r="D618">
        <v>630.45150246397895</v>
      </c>
    </row>
    <row r="619" spans="2:4" hidden="1" outlineLevel="1" x14ac:dyDescent="0.35">
      <c r="B619">
        <v>612</v>
      </c>
      <c r="C619">
        <v>564.95913831045038</v>
      </c>
      <c r="D619">
        <v>435.01853649904677</v>
      </c>
    </row>
    <row r="620" spans="2:4" hidden="1" outlineLevel="1" x14ac:dyDescent="0.35">
      <c r="B620">
        <v>613</v>
      </c>
      <c r="C620">
        <v>668.62725701179738</v>
      </c>
      <c r="D620">
        <v>514.84298789908394</v>
      </c>
    </row>
    <row r="621" spans="2:4" hidden="1" outlineLevel="1" x14ac:dyDescent="0.35">
      <c r="B621">
        <v>614</v>
      </c>
      <c r="C621">
        <v>371.60507366101842</v>
      </c>
      <c r="D621">
        <v>286.13590671898419</v>
      </c>
    </row>
    <row r="622" spans="2:4" hidden="1" outlineLevel="1" x14ac:dyDescent="0.35">
      <c r="B622">
        <v>615</v>
      </c>
      <c r="C622">
        <v>775.47420438895927</v>
      </c>
      <c r="D622">
        <v>597.11513737949872</v>
      </c>
    </row>
    <row r="623" spans="2:4" hidden="1" outlineLevel="1" x14ac:dyDescent="0.35">
      <c r="B623">
        <v>616</v>
      </c>
      <c r="C623">
        <v>524.0077191866468</v>
      </c>
      <c r="D623">
        <v>403.48594377371808</v>
      </c>
    </row>
    <row r="624" spans="2:4" hidden="1" outlineLevel="1" x14ac:dyDescent="0.35">
      <c r="B624">
        <v>617</v>
      </c>
      <c r="C624">
        <v>1187.2381957920002</v>
      </c>
      <c r="D624">
        <v>914.17341075984018</v>
      </c>
    </row>
    <row r="625" spans="2:4" hidden="1" outlineLevel="1" x14ac:dyDescent="0.35">
      <c r="B625">
        <v>618</v>
      </c>
      <c r="C625">
        <v>712.88201879837061</v>
      </c>
      <c r="D625">
        <v>548.91915447474537</v>
      </c>
    </row>
    <row r="626" spans="2:4" hidden="1" outlineLevel="1" x14ac:dyDescent="0.35">
      <c r="B626">
        <v>619</v>
      </c>
      <c r="C626">
        <v>1206.8516880467785</v>
      </c>
      <c r="D626">
        <v>929.27579979601944</v>
      </c>
    </row>
    <row r="627" spans="2:4" hidden="1" outlineLevel="1" x14ac:dyDescent="0.35">
      <c r="B627">
        <v>620</v>
      </c>
      <c r="C627">
        <v>640.42397185032144</v>
      </c>
      <c r="D627">
        <v>493.12645832474743</v>
      </c>
    </row>
    <row r="628" spans="2:4" hidden="1" outlineLevel="1" x14ac:dyDescent="0.35">
      <c r="B628">
        <v>621</v>
      </c>
      <c r="C628">
        <v>669.95250504374837</v>
      </c>
      <c r="D628">
        <v>515.86342888368631</v>
      </c>
    </row>
    <row r="629" spans="2:4" hidden="1" outlineLevel="1" x14ac:dyDescent="0.35">
      <c r="B629">
        <v>622</v>
      </c>
      <c r="C629">
        <v>739.70864546190171</v>
      </c>
      <c r="D629">
        <v>569.57565700566431</v>
      </c>
    </row>
    <row r="630" spans="2:4" hidden="1" outlineLevel="1" x14ac:dyDescent="0.35">
      <c r="B630">
        <v>623</v>
      </c>
      <c r="C630">
        <v>388.0306914979364</v>
      </c>
      <c r="D630">
        <v>298.78363245341109</v>
      </c>
    </row>
    <row r="631" spans="2:4" hidden="1" outlineLevel="1" x14ac:dyDescent="0.35">
      <c r="B631">
        <v>624</v>
      </c>
      <c r="C631">
        <v>1006.1085749373069</v>
      </c>
      <c r="D631">
        <v>774.70360270172637</v>
      </c>
    </row>
    <row r="632" spans="2:4" hidden="1" outlineLevel="1" x14ac:dyDescent="0.35">
      <c r="B632">
        <v>625</v>
      </c>
      <c r="C632">
        <v>1305.6318998475342</v>
      </c>
      <c r="D632">
        <v>1005.3365628826012</v>
      </c>
    </row>
    <row r="633" spans="2:4" hidden="1" outlineLevel="1" x14ac:dyDescent="0.35">
      <c r="B633">
        <v>626</v>
      </c>
      <c r="C633">
        <v>255.91245227603338</v>
      </c>
      <c r="D633">
        <v>197.05258825254572</v>
      </c>
    </row>
    <row r="634" spans="2:4" hidden="1" outlineLevel="1" x14ac:dyDescent="0.35">
      <c r="B634">
        <v>627</v>
      </c>
      <c r="C634">
        <v>1105.6586547174466</v>
      </c>
      <c r="D634">
        <v>851.35716413243392</v>
      </c>
    </row>
    <row r="635" spans="2:4" hidden="1" outlineLevel="1" x14ac:dyDescent="0.35">
      <c r="B635">
        <v>628</v>
      </c>
      <c r="C635">
        <v>803.63294255057303</v>
      </c>
      <c r="D635">
        <v>618.79736576394123</v>
      </c>
    </row>
    <row r="636" spans="2:4" hidden="1" outlineLevel="1" x14ac:dyDescent="0.35">
      <c r="B636">
        <v>629</v>
      </c>
      <c r="C636">
        <v>469.2400892301535</v>
      </c>
      <c r="D636">
        <v>361.31486870721824</v>
      </c>
    </row>
    <row r="637" spans="2:4" hidden="1" outlineLevel="1" x14ac:dyDescent="0.35">
      <c r="B637">
        <v>630</v>
      </c>
      <c r="C637">
        <v>690.77987539807555</v>
      </c>
      <c r="D637">
        <v>531.90050405651823</v>
      </c>
    </row>
    <row r="638" spans="2:4" hidden="1" outlineLevel="1" x14ac:dyDescent="0.35">
      <c r="B638">
        <v>631</v>
      </c>
      <c r="C638">
        <v>1061.9988821314741</v>
      </c>
      <c r="D638">
        <v>817.73913924123508</v>
      </c>
    </row>
    <row r="639" spans="2:4" hidden="1" outlineLevel="1" x14ac:dyDescent="0.35">
      <c r="B639">
        <v>632</v>
      </c>
      <c r="C639">
        <v>659.46467710396053</v>
      </c>
      <c r="D639">
        <v>507.78780137004964</v>
      </c>
    </row>
    <row r="640" spans="2:4" hidden="1" outlineLevel="1" x14ac:dyDescent="0.35">
      <c r="B640">
        <v>633</v>
      </c>
      <c r="C640">
        <v>860.27241781088003</v>
      </c>
      <c r="D640">
        <v>662.40976171437762</v>
      </c>
    </row>
    <row r="641" spans="2:4" hidden="1" outlineLevel="1" x14ac:dyDescent="0.35">
      <c r="B641">
        <v>634</v>
      </c>
      <c r="C641">
        <v>1212.7276371774701</v>
      </c>
      <c r="D641">
        <v>933.80028062665212</v>
      </c>
    </row>
    <row r="642" spans="2:4" hidden="1" outlineLevel="1" x14ac:dyDescent="0.35">
      <c r="B642">
        <v>635</v>
      </c>
      <c r="C642">
        <v>1048.3963939647633</v>
      </c>
      <c r="D642">
        <v>807.26522335286768</v>
      </c>
    </row>
    <row r="643" spans="2:4" hidden="1" outlineLevel="1" x14ac:dyDescent="0.35">
      <c r="B643">
        <v>636</v>
      </c>
      <c r="C643">
        <v>1107.7030075693147</v>
      </c>
      <c r="D643">
        <v>852.93131582837248</v>
      </c>
    </row>
    <row r="644" spans="2:4" hidden="1" outlineLevel="1" x14ac:dyDescent="0.35">
      <c r="B644">
        <v>637</v>
      </c>
      <c r="C644">
        <v>740.1398258112838</v>
      </c>
      <c r="D644">
        <v>569.90766587468852</v>
      </c>
    </row>
    <row r="645" spans="2:4" hidden="1" outlineLevel="1" x14ac:dyDescent="0.35">
      <c r="B645">
        <v>638</v>
      </c>
      <c r="C645">
        <v>541.14239893980027</v>
      </c>
      <c r="D645">
        <v>416.67964718364624</v>
      </c>
    </row>
    <row r="646" spans="2:4" hidden="1" outlineLevel="1" x14ac:dyDescent="0.35">
      <c r="B646">
        <v>639</v>
      </c>
      <c r="C646">
        <v>711.4040831466142</v>
      </c>
      <c r="D646">
        <v>547.78114402289305</v>
      </c>
    </row>
    <row r="647" spans="2:4" hidden="1" outlineLevel="1" x14ac:dyDescent="0.35">
      <c r="B647">
        <v>640</v>
      </c>
      <c r="C647">
        <v>1626.310165048206</v>
      </c>
      <c r="D647">
        <v>1252.2588270871188</v>
      </c>
    </row>
    <row r="648" spans="2:4" hidden="1" outlineLevel="1" x14ac:dyDescent="0.35">
      <c r="B648">
        <v>641</v>
      </c>
      <c r="C648">
        <v>342.68487794443735</v>
      </c>
      <c r="D648">
        <v>263.86735601721676</v>
      </c>
    </row>
    <row r="649" spans="2:4" hidden="1" outlineLevel="1" x14ac:dyDescent="0.35">
      <c r="B649">
        <v>642</v>
      </c>
      <c r="C649">
        <v>788.04434544553021</v>
      </c>
      <c r="D649">
        <v>606.79414599305824</v>
      </c>
    </row>
    <row r="650" spans="2:4" hidden="1" outlineLevel="1" x14ac:dyDescent="0.35">
      <c r="B650">
        <v>643</v>
      </c>
      <c r="C650">
        <v>636.37598094503835</v>
      </c>
      <c r="D650">
        <v>490.00950532767945</v>
      </c>
    </row>
    <row r="651" spans="2:4" hidden="1" outlineLevel="1" x14ac:dyDescent="0.35">
      <c r="B651">
        <v>644</v>
      </c>
      <c r="C651">
        <v>1007.7098334682681</v>
      </c>
      <c r="D651">
        <v>775.9365717705665</v>
      </c>
    </row>
    <row r="652" spans="2:4" hidden="1" outlineLevel="1" x14ac:dyDescent="0.35">
      <c r="B652">
        <v>645</v>
      </c>
      <c r="C652">
        <v>519.72153060678386</v>
      </c>
      <c r="D652">
        <v>400.18557856722362</v>
      </c>
    </row>
    <row r="653" spans="2:4" hidden="1" outlineLevel="1" x14ac:dyDescent="0.35">
      <c r="B653">
        <v>646</v>
      </c>
      <c r="C653">
        <v>777.91936056193538</v>
      </c>
      <c r="D653">
        <v>598.99790763269016</v>
      </c>
    </row>
    <row r="654" spans="2:4" hidden="1" outlineLevel="1" x14ac:dyDescent="0.35">
      <c r="B654">
        <v>647</v>
      </c>
      <c r="C654">
        <v>837.88580970348846</v>
      </c>
      <c r="D654">
        <v>645.17207347168608</v>
      </c>
    </row>
    <row r="655" spans="2:4" hidden="1" outlineLevel="1" x14ac:dyDescent="0.35">
      <c r="B655">
        <v>648</v>
      </c>
      <c r="C655">
        <v>957.29988034161249</v>
      </c>
      <c r="D655">
        <v>737.12090786304168</v>
      </c>
    </row>
    <row r="656" spans="2:4" hidden="1" outlineLevel="1" x14ac:dyDescent="0.35">
      <c r="B656">
        <v>649</v>
      </c>
      <c r="C656">
        <v>705.08901283700186</v>
      </c>
      <c r="D656">
        <v>542.91853988449145</v>
      </c>
    </row>
    <row r="657" spans="2:4" hidden="1" outlineLevel="1" x14ac:dyDescent="0.35">
      <c r="B657">
        <v>650</v>
      </c>
      <c r="C657">
        <v>1010.7773501716147</v>
      </c>
      <c r="D657">
        <v>778.29855963214334</v>
      </c>
    </row>
    <row r="658" spans="2:4" hidden="1" outlineLevel="1" x14ac:dyDescent="0.35">
      <c r="B658">
        <v>651</v>
      </c>
      <c r="C658">
        <v>1563.5598275123245</v>
      </c>
      <c r="D658">
        <v>1203.9410671844898</v>
      </c>
    </row>
    <row r="659" spans="2:4" hidden="1" outlineLevel="1" x14ac:dyDescent="0.35">
      <c r="B659">
        <v>652</v>
      </c>
      <c r="C659">
        <v>811.64143403630874</v>
      </c>
      <c r="D659">
        <v>624.96390420795774</v>
      </c>
    </row>
    <row r="660" spans="2:4" hidden="1" outlineLevel="1" x14ac:dyDescent="0.35">
      <c r="B660">
        <v>653</v>
      </c>
      <c r="C660">
        <v>1867.1261315433771</v>
      </c>
      <c r="D660">
        <v>1437.6871212884005</v>
      </c>
    </row>
    <row r="661" spans="2:4" hidden="1" outlineLevel="1" x14ac:dyDescent="0.35">
      <c r="B661">
        <v>654</v>
      </c>
      <c r="C661">
        <v>951.24492968059633</v>
      </c>
      <c r="D661">
        <v>732.45859585405924</v>
      </c>
    </row>
    <row r="662" spans="2:4" hidden="1" outlineLevel="1" x14ac:dyDescent="0.35">
      <c r="B662">
        <v>655</v>
      </c>
      <c r="C662">
        <v>735.57305644538405</v>
      </c>
      <c r="D662">
        <v>566.39125346294566</v>
      </c>
    </row>
    <row r="663" spans="2:4" hidden="1" outlineLevel="1" x14ac:dyDescent="0.35">
      <c r="B663">
        <v>656</v>
      </c>
      <c r="C663">
        <v>792.25602523820771</v>
      </c>
      <c r="D663">
        <v>610.03713943342007</v>
      </c>
    </row>
    <row r="664" spans="2:4" hidden="1" outlineLevel="1" x14ac:dyDescent="0.35">
      <c r="B664">
        <v>657</v>
      </c>
      <c r="C664">
        <v>1006.2929516948093</v>
      </c>
      <c r="D664">
        <v>774.84557280500326</v>
      </c>
    </row>
    <row r="665" spans="2:4" hidden="1" outlineLevel="1" x14ac:dyDescent="0.35">
      <c r="B665">
        <v>658</v>
      </c>
      <c r="C665">
        <v>3507.6825070033619</v>
      </c>
      <c r="D665">
        <v>2700.9155303925886</v>
      </c>
    </row>
    <row r="666" spans="2:4" hidden="1" outlineLevel="1" x14ac:dyDescent="0.35">
      <c r="B666">
        <v>659</v>
      </c>
      <c r="C666">
        <v>992.98324844619219</v>
      </c>
      <c r="D666">
        <v>764.59710130356802</v>
      </c>
    </row>
    <row r="667" spans="2:4" hidden="1" outlineLevel="1" x14ac:dyDescent="0.35">
      <c r="B667">
        <v>660</v>
      </c>
      <c r="C667">
        <v>514.85872036839532</v>
      </c>
      <c r="D667">
        <v>396.44121468366444</v>
      </c>
    </row>
    <row r="668" spans="2:4" hidden="1" outlineLevel="1" x14ac:dyDescent="0.35">
      <c r="B668">
        <v>661</v>
      </c>
      <c r="C668">
        <v>617.43548318863009</v>
      </c>
      <c r="D668">
        <v>475.42532205524526</v>
      </c>
    </row>
    <row r="669" spans="2:4" hidden="1" outlineLevel="1" x14ac:dyDescent="0.35">
      <c r="B669">
        <v>662</v>
      </c>
      <c r="C669">
        <v>1407.0911875996126</v>
      </c>
      <c r="D669">
        <v>1083.4602144517016</v>
      </c>
    </row>
    <row r="670" spans="2:4" hidden="1" outlineLevel="1" x14ac:dyDescent="0.35">
      <c r="B670">
        <v>663</v>
      </c>
      <c r="C670">
        <v>640.81303044449544</v>
      </c>
      <c r="D670">
        <v>493.42603344226154</v>
      </c>
    </row>
    <row r="671" spans="2:4" hidden="1" outlineLevel="1" x14ac:dyDescent="0.35">
      <c r="B671">
        <v>664</v>
      </c>
      <c r="C671">
        <v>606.16936855351753</v>
      </c>
      <c r="D671">
        <v>466.75041378620847</v>
      </c>
    </row>
    <row r="672" spans="2:4" hidden="1" outlineLevel="1" x14ac:dyDescent="0.35">
      <c r="B672">
        <v>665</v>
      </c>
      <c r="C672">
        <v>537.36092140656365</v>
      </c>
      <c r="D672">
        <v>413.76790948305404</v>
      </c>
    </row>
    <row r="673" spans="2:4" hidden="1" outlineLevel="1" x14ac:dyDescent="0.35">
      <c r="B673">
        <v>666</v>
      </c>
      <c r="C673">
        <v>834.36702712185297</v>
      </c>
      <c r="D673">
        <v>642.46261088382676</v>
      </c>
    </row>
    <row r="674" spans="2:4" hidden="1" outlineLevel="1" x14ac:dyDescent="0.35">
      <c r="B674">
        <v>667</v>
      </c>
      <c r="C674">
        <v>1251.3684579675389</v>
      </c>
      <c r="D674">
        <v>963.5537126350049</v>
      </c>
    </row>
    <row r="675" spans="2:4" hidden="1" outlineLevel="1" x14ac:dyDescent="0.35">
      <c r="B675">
        <v>668</v>
      </c>
      <c r="C675">
        <v>855.1807339065748</v>
      </c>
      <c r="D675">
        <v>658.48916510806259</v>
      </c>
    </row>
    <row r="676" spans="2:4" hidden="1" outlineLevel="1" x14ac:dyDescent="0.35">
      <c r="B676">
        <v>669</v>
      </c>
      <c r="C676">
        <v>628.09085825396289</v>
      </c>
      <c r="D676">
        <v>483.62996085555142</v>
      </c>
    </row>
    <row r="677" spans="2:4" hidden="1" outlineLevel="1" x14ac:dyDescent="0.35">
      <c r="B677">
        <v>670</v>
      </c>
      <c r="C677">
        <v>748.13235298915333</v>
      </c>
      <c r="D677">
        <v>576.06191180164808</v>
      </c>
    </row>
    <row r="678" spans="2:4" hidden="1" outlineLevel="1" x14ac:dyDescent="0.35">
      <c r="B678">
        <v>671</v>
      </c>
      <c r="C678">
        <v>770.90246840313671</v>
      </c>
      <c r="D678">
        <v>593.59490067041531</v>
      </c>
    </row>
    <row r="679" spans="2:4" hidden="1" outlineLevel="1" x14ac:dyDescent="0.35">
      <c r="B679">
        <v>672</v>
      </c>
      <c r="C679">
        <v>1270.0660013583777</v>
      </c>
      <c r="D679">
        <v>977.95082104595099</v>
      </c>
    </row>
    <row r="680" spans="2:4" hidden="1" outlineLevel="1" x14ac:dyDescent="0.35">
      <c r="B680">
        <v>673</v>
      </c>
      <c r="C680">
        <v>1070.7166635114065</v>
      </c>
      <c r="D680">
        <v>824.45183090378316</v>
      </c>
    </row>
    <row r="681" spans="2:4" hidden="1" outlineLevel="1" x14ac:dyDescent="0.35">
      <c r="B681">
        <v>674</v>
      </c>
      <c r="C681">
        <v>759.28594257707402</v>
      </c>
      <c r="D681">
        <v>584.65017578434697</v>
      </c>
    </row>
    <row r="682" spans="2:4" hidden="1" outlineLevel="1" x14ac:dyDescent="0.35">
      <c r="B682">
        <v>675</v>
      </c>
      <c r="C682">
        <v>1556.2159751979773</v>
      </c>
      <c r="D682">
        <v>1198.2863009024425</v>
      </c>
    </row>
    <row r="683" spans="2:4" hidden="1" outlineLevel="1" x14ac:dyDescent="0.35">
      <c r="B683">
        <v>676</v>
      </c>
      <c r="C683">
        <v>2355.4607045921457</v>
      </c>
      <c r="D683">
        <v>1813.7047425359522</v>
      </c>
    </row>
    <row r="684" spans="2:4" hidden="1" outlineLevel="1" x14ac:dyDescent="0.35">
      <c r="B684">
        <v>677</v>
      </c>
      <c r="C684">
        <v>1300.2507516897099</v>
      </c>
      <c r="D684">
        <v>1001.1930788010766</v>
      </c>
    </row>
    <row r="685" spans="2:4" hidden="1" outlineLevel="1" x14ac:dyDescent="0.35">
      <c r="B685">
        <v>678</v>
      </c>
      <c r="C685">
        <v>722.88439895815725</v>
      </c>
      <c r="D685">
        <v>556.62098719778112</v>
      </c>
    </row>
    <row r="686" spans="2:4" hidden="1" outlineLevel="1" x14ac:dyDescent="0.35">
      <c r="B686">
        <v>679</v>
      </c>
      <c r="C686">
        <v>2243.3864667124508</v>
      </c>
      <c r="D686">
        <v>1727.4075793685872</v>
      </c>
    </row>
    <row r="687" spans="2:4" hidden="1" outlineLevel="1" x14ac:dyDescent="0.35">
      <c r="B687">
        <v>680</v>
      </c>
      <c r="C687">
        <v>1860.0615748880948</v>
      </c>
      <c r="D687">
        <v>1432.2474126638331</v>
      </c>
    </row>
    <row r="688" spans="2:4" hidden="1" outlineLevel="1" x14ac:dyDescent="0.35">
      <c r="B688">
        <v>681</v>
      </c>
      <c r="C688">
        <v>513.02203684429026</v>
      </c>
      <c r="D688">
        <v>395.02696837010348</v>
      </c>
    </row>
    <row r="689" spans="2:4" hidden="1" outlineLevel="1" x14ac:dyDescent="0.35">
      <c r="B689">
        <v>682</v>
      </c>
      <c r="C689">
        <v>316.80119181406883</v>
      </c>
      <c r="D689">
        <v>243.93691769683301</v>
      </c>
    </row>
    <row r="690" spans="2:4" hidden="1" outlineLevel="1" x14ac:dyDescent="0.35">
      <c r="B690">
        <v>683</v>
      </c>
      <c r="C690">
        <v>434.7271556201801</v>
      </c>
      <c r="D690">
        <v>334.73990982753867</v>
      </c>
    </row>
    <row r="691" spans="2:4" hidden="1" outlineLevel="1" x14ac:dyDescent="0.35">
      <c r="B691">
        <v>684</v>
      </c>
      <c r="C691">
        <v>1546.4557374181529</v>
      </c>
      <c r="D691">
        <v>1190.7709178119778</v>
      </c>
    </row>
    <row r="692" spans="2:4" hidden="1" outlineLevel="1" x14ac:dyDescent="0.35">
      <c r="B692">
        <v>685</v>
      </c>
      <c r="C692">
        <v>1601.854470538075</v>
      </c>
      <c r="D692">
        <v>1233.4279423143178</v>
      </c>
    </row>
    <row r="693" spans="2:4" hidden="1" outlineLevel="1" x14ac:dyDescent="0.35">
      <c r="B693">
        <v>686</v>
      </c>
      <c r="C693">
        <v>861.76750836177212</v>
      </c>
      <c r="D693">
        <v>663.56098143856457</v>
      </c>
    </row>
    <row r="694" spans="2:4" hidden="1" outlineLevel="1" x14ac:dyDescent="0.35">
      <c r="B694">
        <v>687</v>
      </c>
      <c r="C694">
        <v>1381.9317968640437</v>
      </c>
      <c r="D694">
        <v>1064.0874835853137</v>
      </c>
    </row>
    <row r="695" spans="2:4" hidden="1" outlineLevel="1" x14ac:dyDescent="0.35">
      <c r="B695">
        <v>688</v>
      </c>
      <c r="C695">
        <v>710.82489368665847</v>
      </c>
      <c r="D695">
        <v>547.335168138727</v>
      </c>
    </row>
    <row r="696" spans="2:4" hidden="1" outlineLevel="1" x14ac:dyDescent="0.35">
      <c r="B696">
        <v>689</v>
      </c>
      <c r="C696">
        <v>1204.7010035995852</v>
      </c>
      <c r="D696">
        <v>927.61977277168046</v>
      </c>
    </row>
    <row r="697" spans="2:4" hidden="1" outlineLevel="1" x14ac:dyDescent="0.35">
      <c r="B697">
        <v>690</v>
      </c>
      <c r="C697">
        <v>489.59124483972994</v>
      </c>
      <c r="D697">
        <v>376.98525852659202</v>
      </c>
    </row>
    <row r="698" spans="2:4" hidden="1" outlineLevel="1" x14ac:dyDescent="0.35">
      <c r="B698">
        <v>691</v>
      </c>
      <c r="C698">
        <v>910.46204235298217</v>
      </c>
      <c r="D698">
        <v>701.05577261179633</v>
      </c>
    </row>
    <row r="699" spans="2:4" hidden="1" outlineLevel="1" x14ac:dyDescent="0.35">
      <c r="B699">
        <v>692</v>
      </c>
      <c r="C699">
        <v>1728.7711807501719</v>
      </c>
      <c r="D699">
        <v>1331.1538091776324</v>
      </c>
    </row>
    <row r="700" spans="2:4" hidden="1" outlineLevel="1" x14ac:dyDescent="0.35">
      <c r="B700">
        <v>693</v>
      </c>
      <c r="C700">
        <v>522.88124223817863</v>
      </c>
      <c r="D700">
        <v>402.6185565233975</v>
      </c>
    </row>
    <row r="701" spans="2:4" hidden="1" outlineLevel="1" x14ac:dyDescent="0.35">
      <c r="B701">
        <v>694</v>
      </c>
      <c r="C701">
        <v>760.23752669508372</v>
      </c>
      <c r="D701">
        <v>585.38289555521442</v>
      </c>
    </row>
    <row r="702" spans="2:4" hidden="1" outlineLevel="1" x14ac:dyDescent="0.35">
      <c r="B702">
        <v>695</v>
      </c>
      <c r="C702">
        <v>329.10722634326584</v>
      </c>
      <c r="D702">
        <v>253.4125642843147</v>
      </c>
    </row>
    <row r="703" spans="2:4" hidden="1" outlineLevel="1" x14ac:dyDescent="0.35">
      <c r="B703">
        <v>696</v>
      </c>
      <c r="C703">
        <v>702.52355035433459</v>
      </c>
      <c r="D703">
        <v>540.94313377283765</v>
      </c>
    </row>
    <row r="704" spans="2:4" hidden="1" outlineLevel="1" x14ac:dyDescent="0.35">
      <c r="B704">
        <v>697</v>
      </c>
      <c r="C704">
        <v>2134.1250321791654</v>
      </c>
      <c r="D704">
        <v>1643.2762747779573</v>
      </c>
    </row>
    <row r="705" spans="2:4" hidden="1" outlineLevel="1" x14ac:dyDescent="0.35">
      <c r="B705">
        <v>698</v>
      </c>
      <c r="C705">
        <v>655.37468701828504</v>
      </c>
      <c r="D705">
        <v>504.63850900407948</v>
      </c>
    </row>
    <row r="706" spans="2:4" hidden="1" outlineLevel="1" x14ac:dyDescent="0.35">
      <c r="B706">
        <v>699</v>
      </c>
      <c r="C706">
        <v>544.27152936669813</v>
      </c>
      <c r="D706">
        <v>419.08907761235758</v>
      </c>
    </row>
    <row r="707" spans="2:4" hidden="1" outlineLevel="1" x14ac:dyDescent="0.35">
      <c r="B707">
        <v>700</v>
      </c>
      <c r="C707">
        <v>881.60579384880998</v>
      </c>
      <c r="D707">
        <v>678.83646126358371</v>
      </c>
    </row>
    <row r="708" spans="2:4" hidden="1" outlineLevel="1" x14ac:dyDescent="0.35">
      <c r="B708">
        <v>701</v>
      </c>
      <c r="C708">
        <v>560.68030617308921</v>
      </c>
      <c r="D708">
        <v>431.72383575327871</v>
      </c>
    </row>
    <row r="709" spans="2:4" hidden="1" outlineLevel="1" x14ac:dyDescent="0.35">
      <c r="B709">
        <v>702</v>
      </c>
      <c r="C709">
        <v>579.66217161340808</v>
      </c>
      <c r="D709">
        <v>446.33987214232423</v>
      </c>
    </row>
    <row r="710" spans="2:4" hidden="1" outlineLevel="1" x14ac:dyDescent="0.35">
      <c r="B710">
        <v>703</v>
      </c>
      <c r="C710">
        <v>1170.6150091799609</v>
      </c>
      <c r="D710">
        <v>901.37355706856977</v>
      </c>
    </row>
    <row r="711" spans="2:4" hidden="1" outlineLevel="1" x14ac:dyDescent="0.35">
      <c r="B711">
        <v>704</v>
      </c>
      <c r="C711">
        <v>421.80112930623761</v>
      </c>
      <c r="D711">
        <v>324.78686956580299</v>
      </c>
    </row>
    <row r="712" spans="2:4" hidden="1" outlineLevel="1" x14ac:dyDescent="0.35">
      <c r="B712">
        <v>705</v>
      </c>
      <c r="C712">
        <v>873.23199850553215</v>
      </c>
      <c r="D712">
        <v>672.38863884925979</v>
      </c>
    </row>
    <row r="713" spans="2:4" hidden="1" outlineLevel="1" x14ac:dyDescent="0.35">
      <c r="B713">
        <v>706</v>
      </c>
      <c r="C713">
        <v>333.73185790548268</v>
      </c>
      <c r="D713">
        <v>256.9735305872216</v>
      </c>
    </row>
    <row r="714" spans="2:4" hidden="1" outlineLevel="1" x14ac:dyDescent="0.35">
      <c r="B714">
        <v>707</v>
      </c>
      <c r="C714">
        <v>1325.3868296297146</v>
      </c>
      <c r="D714">
        <v>1020.5478588148803</v>
      </c>
    </row>
    <row r="715" spans="2:4" hidden="1" outlineLevel="1" x14ac:dyDescent="0.35">
      <c r="B715">
        <v>708</v>
      </c>
      <c r="C715">
        <v>1089.9369871456688</v>
      </c>
      <c r="D715">
        <v>839.25148010216492</v>
      </c>
    </row>
    <row r="716" spans="2:4" hidden="1" outlineLevel="1" x14ac:dyDescent="0.35">
      <c r="B716">
        <v>709</v>
      </c>
      <c r="C716">
        <v>3247.6996178942891</v>
      </c>
      <c r="D716">
        <v>2500.7287057786025</v>
      </c>
    </row>
    <row r="717" spans="2:4" hidden="1" outlineLevel="1" x14ac:dyDescent="0.35">
      <c r="B717">
        <v>710</v>
      </c>
      <c r="C717">
        <v>623.64751968199107</v>
      </c>
      <c r="D717">
        <v>480.20859015513309</v>
      </c>
    </row>
    <row r="718" spans="2:4" hidden="1" outlineLevel="1" x14ac:dyDescent="0.35">
      <c r="B718">
        <v>711</v>
      </c>
      <c r="C718">
        <v>428.02918691265847</v>
      </c>
      <c r="D718">
        <v>329.582473922747</v>
      </c>
    </row>
    <row r="719" spans="2:4" hidden="1" outlineLevel="1" x14ac:dyDescent="0.35">
      <c r="B719">
        <v>712</v>
      </c>
      <c r="C719">
        <v>1406.6511933104528</v>
      </c>
      <c r="D719">
        <v>1083.1214188490485</v>
      </c>
    </row>
    <row r="720" spans="2:4" hidden="1" outlineLevel="1" x14ac:dyDescent="0.35">
      <c r="B720">
        <v>713</v>
      </c>
      <c r="C720">
        <v>716.80501033594714</v>
      </c>
      <c r="D720">
        <v>551.93985795867934</v>
      </c>
    </row>
    <row r="721" spans="2:4" hidden="1" outlineLevel="1" x14ac:dyDescent="0.35">
      <c r="B721">
        <v>714</v>
      </c>
      <c r="C721">
        <v>1228.0907125856272</v>
      </c>
      <c r="D721">
        <v>945.62984869093304</v>
      </c>
    </row>
    <row r="722" spans="2:4" hidden="1" outlineLevel="1" x14ac:dyDescent="0.35">
      <c r="B722">
        <v>715</v>
      </c>
      <c r="C722">
        <v>1051.9678350921604</v>
      </c>
      <c r="D722">
        <v>810.01523302096348</v>
      </c>
    </row>
    <row r="723" spans="2:4" hidden="1" outlineLevel="1" x14ac:dyDescent="0.35">
      <c r="B723">
        <v>716</v>
      </c>
      <c r="C723">
        <v>882.8233948941504</v>
      </c>
      <c r="D723">
        <v>679.77401406849583</v>
      </c>
    </row>
    <row r="724" spans="2:4" hidden="1" outlineLevel="1" x14ac:dyDescent="0.35">
      <c r="B724">
        <v>717</v>
      </c>
      <c r="C724">
        <v>947.40642109747512</v>
      </c>
      <c r="D724">
        <v>729.5029442450558</v>
      </c>
    </row>
    <row r="725" spans="2:4" hidden="1" outlineLevel="1" x14ac:dyDescent="0.35">
      <c r="B725">
        <v>718</v>
      </c>
      <c r="C725">
        <v>250.31648319933132</v>
      </c>
      <c r="D725">
        <v>192.7436920634851</v>
      </c>
    </row>
    <row r="726" spans="2:4" hidden="1" outlineLevel="1" x14ac:dyDescent="0.35">
      <c r="B726">
        <v>719</v>
      </c>
      <c r="C726">
        <v>1230.8869247978876</v>
      </c>
      <c r="D726">
        <v>947.78293209437345</v>
      </c>
    </row>
    <row r="727" spans="2:4" hidden="1" outlineLevel="1" x14ac:dyDescent="0.35">
      <c r="B727">
        <v>720</v>
      </c>
      <c r="C727">
        <v>919.44030544281009</v>
      </c>
      <c r="D727">
        <v>707.96903519096372</v>
      </c>
    </row>
    <row r="728" spans="2:4" hidden="1" outlineLevel="1" x14ac:dyDescent="0.35">
      <c r="B728">
        <v>721</v>
      </c>
      <c r="C728">
        <v>519.03832399280293</v>
      </c>
      <c r="D728">
        <v>399.65950947445828</v>
      </c>
    </row>
    <row r="729" spans="2:4" hidden="1" outlineLevel="1" x14ac:dyDescent="0.35">
      <c r="B729">
        <v>722</v>
      </c>
      <c r="C729">
        <v>1207.560353987169</v>
      </c>
      <c r="D729">
        <v>929.82147257012014</v>
      </c>
    </row>
    <row r="730" spans="2:4" hidden="1" outlineLevel="1" x14ac:dyDescent="0.35">
      <c r="B730">
        <v>723</v>
      </c>
      <c r="C730">
        <v>496.6582457921823</v>
      </c>
      <c r="D730">
        <v>382.42684925998037</v>
      </c>
    </row>
    <row r="731" spans="2:4" hidden="1" outlineLevel="1" x14ac:dyDescent="0.35">
      <c r="B731">
        <v>724</v>
      </c>
      <c r="C731">
        <v>848.32088211255302</v>
      </c>
      <c r="D731">
        <v>653.20707922666577</v>
      </c>
    </row>
    <row r="732" spans="2:4" hidden="1" outlineLevel="1" x14ac:dyDescent="0.35">
      <c r="B732">
        <v>725</v>
      </c>
      <c r="C732">
        <v>940.60840576174951</v>
      </c>
      <c r="D732">
        <v>724.26847243654709</v>
      </c>
    </row>
    <row r="733" spans="2:4" hidden="1" outlineLevel="1" x14ac:dyDescent="0.35">
      <c r="B733">
        <v>726</v>
      </c>
      <c r="C733">
        <v>910.3684803682072</v>
      </c>
      <c r="D733">
        <v>700.98372988351957</v>
      </c>
    </row>
    <row r="734" spans="2:4" hidden="1" outlineLevel="1" x14ac:dyDescent="0.35">
      <c r="B734">
        <v>727</v>
      </c>
      <c r="C734">
        <v>714.09005451601604</v>
      </c>
      <c r="D734">
        <v>549.84934197733219</v>
      </c>
    </row>
    <row r="735" spans="2:4" hidden="1" outlineLevel="1" x14ac:dyDescent="0.35">
      <c r="B735">
        <v>728</v>
      </c>
      <c r="C735">
        <v>504.75420604147007</v>
      </c>
      <c r="D735">
        <v>388.66073865193198</v>
      </c>
    </row>
    <row r="736" spans="2:4" hidden="1" outlineLevel="1" x14ac:dyDescent="0.35">
      <c r="B736">
        <v>729</v>
      </c>
      <c r="C736">
        <v>742.34273792320118</v>
      </c>
      <c r="D736">
        <v>571.60390820086502</v>
      </c>
    </row>
    <row r="737" spans="2:4" hidden="1" outlineLevel="1" x14ac:dyDescent="0.35">
      <c r="B737">
        <v>730</v>
      </c>
      <c r="C737">
        <v>1061.3369065671047</v>
      </c>
      <c r="D737">
        <v>817.22941805667062</v>
      </c>
    </row>
    <row r="738" spans="2:4" hidden="1" outlineLevel="1" x14ac:dyDescent="0.35">
      <c r="B738">
        <v>731</v>
      </c>
      <c r="C738">
        <v>705.45792066416925</v>
      </c>
      <c r="D738">
        <v>543.20259891141029</v>
      </c>
    </row>
    <row r="739" spans="2:4" hidden="1" outlineLevel="1" x14ac:dyDescent="0.35">
      <c r="B739">
        <v>732</v>
      </c>
      <c r="C739">
        <v>682.39677332328381</v>
      </c>
      <c r="D739">
        <v>525.44551545892853</v>
      </c>
    </row>
    <row r="740" spans="2:4" hidden="1" outlineLevel="1" x14ac:dyDescent="0.35">
      <c r="B740">
        <v>733</v>
      </c>
      <c r="C740">
        <v>1156.3751268282692</v>
      </c>
      <c r="D740">
        <v>890.40884765776718</v>
      </c>
    </row>
    <row r="741" spans="2:4" hidden="1" outlineLevel="1" x14ac:dyDescent="0.35">
      <c r="B741">
        <v>734</v>
      </c>
      <c r="C741">
        <v>767.64187849297252</v>
      </c>
      <c r="D741">
        <v>591.08424643958881</v>
      </c>
    </row>
    <row r="742" spans="2:4" hidden="1" outlineLevel="1" x14ac:dyDescent="0.35">
      <c r="B742">
        <v>735</v>
      </c>
      <c r="C742">
        <v>1301.6306631519312</v>
      </c>
      <c r="D742">
        <v>1002.255610626987</v>
      </c>
    </row>
    <row r="743" spans="2:4" hidden="1" outlineLevel="1" x14ac:dyDescent="0.35">
      <c r="B743">
        <v>736</v>
      </c>
      <c r="C743">
        <v>1790.3526514446892</v>
      </c>
      <c r="D743">
        <v>1378.5715416124108</v>
      </c>
    </row>
    <row r="744" spans="2:4" hidden="1" outlineLevel="1" x14ac:dyDescent="0.35">
      <c r="B744">
        <v>737</v>
      </c>
      <c r="C744">
        <v>512.11274890493769</v>
      </c>
      <c r="D744">
        <v>394.32681665680207</v>
      </c>
    </row>
    <row r="745" spans="2:4" hidden="1" outlineLevel="1" x14ac:dyDescent="0.35">
      <c r="B745">
        <v>738</v>
      </c>
      <c r="C745">
        <v>876.4566163069245</v>
      </c>
      <c r="D745">
        <v>674.87159455633184</v>
      </c>
    </row>
    <row r="746" spans="2:4" hidden="1" outlineLevel="1" x14ac:dyDescent="0.35">
      <c r="B746">
        <v>739</v>
      </c>
      <c r="C746">
        <v>879.87529074908048</v>
      </c>
      <c r="D746">
        <v>677.50397387679209</v>
      </c>
    </row>
    <row r="747" spans="2:4" hidden="1" outlineLevel="1" x14ac:dyDescent="0.35">
      <c r="B747">
        <v>740</v>
      </c>
      <c r="C747">
        <v>1814.6656699378425</v>
      </c>
      <c r="D747">
        <v>1397.2925658521388</v>
      </c>
    </row>
    <row r="748" spans="2:4" hidden="1" outlineLevel="1" x14ac:dyDescent="0.35">
      <c r="B748">
        <v>741</v>
      </c>
      <c r="C748">
        <v>534.63176450710125</v>
      </c>
      <c r="D748">
        <v>411.66645867046793</v>
      </c>
    </row>
    <row r="749" spans="2:4" hidden="1" outlineLevel="1" x14ac:dyDescent="0.35">
      <c r="B749">
        <v>742</v>
      </c>
      <c r="C749">
        <v>1016.5506268282647</v>
      </c>
      <c r="D749">
        <v>782.74398265776381</v>
      </c>
    </row>
    <row r="750" spans="2:4" hidden="1" outlineLevel="1" x14ac:dyDescent="0.35">
      <c r="B750">
        <v>743</v>
      </c>
      <c r="C750">
        <v>422.05867397927869</v>
      </c>
      <c r="D750">
        <v>324.98517896404462</v>
      </c>
    </row>
    <row r="751" spans="2:4" hidden="1" outlineLevel="1" x14ac:dyDescent="0.35">
      <c r="B751">
        <v>744</v>
      </c>
      <c r="C751">
        <v>1046.374573284221</v>
      </c>
      <c r="D751">
        <v>805.7084214288501</v>
      </c>
    </row>
    <row r="752" spans="2:4" hidden="1" outlineLevel="1" x14ac:dyDescent="0.35">
      <c r="B752">
        <v>745</v>
      </c>
      <c r="C752">
        <v>1344.0004309112314</v>
      </c>
      <c r="D752">
        <v>1034.8803318016483</v>
      </c>
    </row>
    <row r="753" spans="2:4" hidden="1" outlineLevel="1" x14ac:dyDescent="0.35">
      <c r="B753">
        <v>746</v>
      </c>
      <c r="C753">
        <v>1050.9793564567738</v>
      </c>
      <c r="D753">
        <v>809.25410447171578</v>
      </c>
    </row>
    <row r="754" spans="2:4" hidden="1" outlineLevel="1" x14ac:dyDescent="0.35">
      <c r="B754">
        <v>747</v>
      </c>
      <c r="C754">
        <v>686.32463083857203</v>
      </c>
      <c r="D754">
        <v>528.46996574570039</v>
      </c>
    </row>
    <row r="755" spans="2:4" hidden="1" outlineLevel="1" x14ac:dyDescent="0.35">
      <c r="B755">
        <v>748</v>
      </c>
      <c r="C755">
        <v>676.53512746948627</v>
      </c>
      <c r="D755">
        <v>520.93204815150443</v>
      </c>
    </row>
    <row r="756" spans="2:4" hidden="1" outlineLevel="1" x14ac:dyDescent="0.35">
      <c r="B756">
        <v>749</v>
      </c>
      <c r="C756">
        <v>415.01810733724813</v>
      </c>
      <c r="D756">
        <v>319.56394264968105</v>
      </c>
    </row>
    <row r="757" spans="2:4" hidden="1" outlineLevel="1" x14ac:dyDescent="0.35">
      <c r="B757">
        <v>750</v>
      </c>
      <c r="C757">
        <v>740.13515955637149</v>
      </c>
      <c r="D757">
        <v>569.90407285840604</v>
      </c>
    </row>
    <row r="758" spans="2:4" hidden="1" outlineLevel="1" x14ac:dyDescent="0.35">
      <c r="B758">
        <v>751</v>
      </c>
      <c r="C758">
        <v>1095.5331539535014</v>
      </c>
      <c r="D758">
        <v>843.56052854419602</v>
      </c>
    </row>
    <row r="759" spans="2:4" hidden="1" outlineLevel="1" x14ac:dyDescent="0.35">
      <c r="B759">
        <v>752</v>
      </c>
      <c r="C759">
        <v>1311.5912125076547</v>
      </c>
      <c r="D759">
        <v>1009.925233630894</v>
      </c>
    </row>
    <row r="760" spans="2:4" hidden="1" outlineLevel="1" x14ac:dyDescent="0.35">
      <c r="B760">
        <v>753</v>
      </c>
      <c r="C760">
        <v>786.16916771003423</v>
      </c>
      <c r="D760">
        <v>605.35025913672632</v>
      </c>
    </row>
    <row r="761" spans="2:4" hidden="1" outlineLevel="1" x14ac:dyDescent="0.35">
      <c r="B761">
        <v>754</v>
      </c>
      <c r="C761">
        <v>834.282350677355</v>
      </c>
      <c r="D761">
        <v>642.39741002156325</v>
      </c>
    </row>
    <row r="762" spans="2:4" hidden="1" outlineLevel="1" x14ac:dyDescent="0.35">
      <c r="B762">
        <v>755</v>
      </c>
      <c r="C762">
        <v>817.20631229148944</v>
      </c>
      <c r="D762">
        <v>629.24886046444681</v>
      </c>
    </row>
    <row r="763" spans="2:4" hidden="1" outlineLevel="1" x14ac:dyDescent="0.35">
      <c r="B763">
        <v>756</v>
      </c>
      <c r="C763">
        <v>1477.1279691101013</v>
      </c>
      <c r="D763">
        <v>1137.388536214778</v>
      </c>
    </row>
    <row r="764" spans="2:4" hidden="1" outlineLevel="1" x14ac:dyDescent="0.35">
      <c r="B764">
        <v>757</v>
      </c>
      <c r="C764">
        <v>553.78978527144443</v>
      </c>
      <c r="D764">
        <v>426.4181346590122</v>
      </c>
    </row>
    <row r="765" spans="2:4" hidden="1" outlineLevel="1" x14ac:dyDescent="0.35">
      <c r="B765">
        <v>758</v>
      </c>
      <c r="C765">
        <v>1262.1731865831721</v>
      </c>
      <c r="D765">
        <v>971.87335366904244</v>
      </c>
    </row>
    <row r="766" spans="2:4" hidden="1" outlineLevel="1" x14ac:dyDescent="0.35">
      <c r="B766">
        <v>759</v>
      </c>
      <c r="C766">
        <v>455.47956257367667</v>
      </c>
      <c r="D766">
        <v>350.71926318173104</v>
      </c>
    </row>
    <row r="767" spans="2:4" hidden="1" outlineLevel="1" x14ac:dyDescent="0.35">
      <c r="B767">
        <v>760</v>
      </c>
      <c r="C767">
        <v>470.29453048703323</v>
      </c>
      <c r="D767">
        <v>362.12678847501559</v>
      </c>
    </row>
    <row r="768" spans="2:4" hidden="1" outlineLevel="1" x14ac:dyDescent="0.35">
      <c r="B768">
        <v>761</v>
      </c>
      <c r="C768">
        <v>1763.3312076585457</v>
      </c>
      <c r="D768">
        <v>1357.7650298970802</v>
      </c>
    </row>
    <row r="769" spans="2:4" hidden="1" outlineLevel="1" x14ac:dyDescent="0.35">
      <c r="B769">
        <v>762</v>
      </c>
      <c r="C769">
        <v>625.51541587626843</v>
      </c>
      <c r="D769">
        <v>481.64687022472668</v>
      </c>
    </row>
    <row r="770" spans="2:4" hidden="1" outlineLevel="1" x14ac:dyDescent="0.35">
      <c r="B770">
        <v>763</v>
      </c>
      <c r="C770">
        <v>705.86965098392795</v>
      </c>
      <c r="D770">
        <v>543.51963125762461</v>
      </c>
    </row>
    <row r="771" spans="2:4" hidden="1" outlineLevel="1" x14ac:dyDescent="0.35">
      <c r="B771">
        <v>764</v>
      </c>
      <c r="C771">
        <v>586.49742749902373</v>
      </c>
      <c r="D771">
        <v>451.60301917424823</v>
      </c>
    </row>
    <row r="772" spans="2:4" hidden="1" outlineLevel="1" x14ac:dyDescent="0.35">
      <c r="B772">
        <v>765</v>
      </c>
      <c r="C772">
        <v>827.74294311652307</v>
      </c>
      <c r="D772">
        <v>637.3620661997229</v>
      </c>
    </row>
    <row r="773" spans="2:4" hidden="1" outlineLevel="1" x14ac:dyDescent="0.35">
      <c r="B773">
        <v>766</v>
      </c>
      <c r="C773">
        <v>1244.7077093794003</v>
      </c>
      <c r="D773">
        <v>958.42493622213817</v>
      </c>
    </row>
    <row r="774" spans="2:4" hidden="1" outlineLevel="1" x14ac:dyDescent="0.35">
      <c r="B774">
        <v>767</v>
      </c>
      <c r="C774">
        <v>543.47809758162055</v>
      </c>
      <c r="D774">
        <v>418.47813513784786</v>
      </c>
    </row>
    <row r="775" spans="2:4" hidden="1" outlineLevel="1" x14ac:dyDescent="0.35">
      <c r="B775">
        <v>768</v>
      </c>
      <c r="C775">
        <v>632.84686187845591</v>
      </c>
      <c r="D775">
        <v>487.29208364641102</v>
      </c>
    </row>
    <row r="776" spans="2:4" hidden="1" outlineLevel="1" x14ac:dyDescent="0.35">
      <c r="B776">
        <v>769</v>
      </c>
      <c r="C776">
        <v>964.46252715879939</v>
      </c>
      <c r="D776">
        <v>742.63614591227554</v>
      </c>
    </row>
    <row r="777" spans="2:4" hidden="1" outlineLevel="1" x14ac:dyDescent="0.35">
      <c r="B777">
        <v>770</v>
      </c>
      <c r="C777">
        <v>916.58668079812821</v>
      </c>
      <c r="D777">
        <v>705.77174421455868</v>
      </c>
    </row>
    <row r="778" spans="2:4" hidden="1" outlineLevel="1" x14ac:dyDescent="0.35">
      <c r="B778">
        <v>771</v>
      </c>
      <c r="C778">
        <v>1069.6448634632504</v>
      </c>
      <c r="D778">
        <v>823.62654486670283</v>
      </c>
    </row>
    <row r="779" spans="2:4" hidden="1" outlineLevel="1" x14ac:dyDescent="0.35">
      <c r="B779">
        <v>772</v>
      </c>
      <c r="C779">
        <v>2951.1690547617441</v>
      </c>
      <c r="D779">
        <v>2272.4001721665431</v>
      </c>
    </row>
    <row r="780" spans="2:4" hidden="1" outlineLevel="1" x14ac:dyDescent="0.35">
      <c r="B780">
        <v>773</v>
      </c>
      <c r="C780">
        <v>380.23338998448105</v>
      </c>
      <c r="D780">
        <v>292.77971028805041</v>
      </c>
    </row>
    <row r="781" spans="2:4" hidden="1" outlineLevel="1" x14ac:dyDescent="0.35">
      <c r="B781">
        <v>774</v>
      </c>
      <c r="C781">
        <v>1034.1607065095247</v>
      </c>
      <c r="D781">
        <v>796.30374401233405</v>
      </c>
    </row>
    <row r="782" spans="2:4" hidden="1" outlineLevel="1" x14ac:dyDescent="0.35">
      <c r="B782">
        <v>775</v>
      </c>
      <c r="C782">
        <v>805.54803724935664</v>
      </c>
      <c r="D782">
        <v>620.27198868200458</v>
      </c>
    </row>
    <row r="783" spans="2:4" hidden="1" outlineLevel="1" x14ac:dyDescent="0.35">
      <c r="B783">
        <v>776</v>
      </c>
      <c r="C783">
        <v>1594.0666382596391</v>
      </c>
      <c r="D783">
        <v>1227.4313114599222</v>
      </c>
    </row>
    <row r="784" spans="2:4" hidden="1" outlineLevel="1" x14ac:dyDescent="0.35">
      <c r="B784">
        <v>777</v>
      </c>
      <c r="C784">
        <v>817.45725333119788</v>
      </c>
      <c r="D784">
        <v>629.44208506502241</v>
      </c>
    </row>
    <row r="785" spans="2:4" hidden="1" outlineLevel="1" x14ac:dyDescent="0.35">
      <c r="B785">
        <v>778</v>
      </c>
      <c r="C785">
        <v>266.13696727740677</v>
      </c>
      <c r="D785">
        <v>204.92546480360323</v>
      </c>
    </row>
    <row r="786" spans="2:4" hidden="1" outlineLevel="1" x14ac:dyDescent="0.35">
      <c r="B786">
        <v>779</v>
      </c>
      <c r="C786">
        <v>685.4792481157092</v>
      </c>
      <c r="D786">
        <v>527.81902104909614</v>
      </c>
    </row>
    <row r="787" spans="2:4" hidden="1" outlineLevel="1" x14ac:dyDescent="0.35">
      <c r="B787">
        <v>780</v>
      </c>
      <c r="C787">
        <v>1285.1396152181285</v>
      </c>
      <c r="D787">
        <v>989.55750371795898</v>
      </c>
    </row>
    <row r="788" spans="2:4" hidden="1" outlineLevel="1" x14ac:dyDescent="0.35">
      <c r="B788">
        <v>781</v>
      </c>
      <c r="C788">
        <v>1370.5977715687695</v>
      </c>
      <c r="D788">
        <v>1055.3602841079526</v>
      </c>
    </row>
    <row r="789" spans="2:4" hidden="1" outlineLevel="1" x14ac:dyDescent="0.35">
      <c r="B789">
        <v>782</v>
      </c>
      <c r="C789">
        <v>669.10042697423808</v>
      </c>
      <c r="D789">
        <v>515.20732877016326</v>
      </c>
    </row>
    <row r="790" spans="2:4" hidden="1" outlineLevel="1" x14ac:dyDescent="0.35">
      <c r="B790">
        <v>783</v>
      </c>
      <c r="C790">
        <v>390.94187481565405</v>
      </c>
      <c r="D790">
        <v>301.02524360805364</v>
      </c>
    </row>
    <row r="791" spans="2:4" hidden="1" outlineLevel="1" x14ac:dyDescent="0.35">
      <c r="B791">
        <v>784</v>
      </c>
      <c r="C791">
        <v>830.62042947866303</v>
      </c>
      <c r="D791">
        <v>639.57773069857058</v>
      </c>
    </row>
    <row r="792" spans="2:4" hidden="1" outlineLevel="1" x14ac:dyDescent="0.35">
      <c r="B792">
        <v>785</v>
      </c>
      <c r="C792">
        <v>613.23923214014837</v>
      </c>
      <c r="D792">
        <v>472.19420874791416</v>
      </c>
    </row>
    <row r="793" spans="2:4" hidden="1" outlineLevel="1" x14ac:dyDescent="0.35">
      <c r="B793">
        <v>786</v>
      </c>
      <c r="C793">
        <v>1015.0415928811304</v>
      </c>
      <c r="D793">
        <v>781.58202651847046</v>
      </c>
    </row>
    <row r="794" spans="2:4" hidden="1" outlineLevel="1" x14ac:dyDescent="0.35">
      <c r="B794">
        <v>787</v>
      </c>
      <c r="C794">
        <v>701.79152713651695</v>
      </c>
      <c r="D794">
        <v>540.37947589511793</v>
      </c>
    </row>
    <row r="795" spans="2:4" hidden="1" outlineLevel="1" x14ac:dyDescent="0.35">
      <c r="B795">
        <v>788</v>
      </c>
      <c r="C795">
        <v>1048.5198931097748</v>
      </c>
      <c r="D795">
        <v>807.36031769452666</v>
      </c>
    </row>
    <row r="796" spans="2:4" hidden="1" outlineLevel="1" x14ac:dyDescent="0.35">
      <c r="B796">
        <v>789</v>
      </c>
      <c r="C796">
        <v>627.27717860277448</v>
      </c>
      <c r="D796">
        <v>483.00342752413638</v>
      </c>
    </row>
    <row r="797" spans="2:4" hidden="1" outlineLevel="1" x14ac:dyDescent="0.35">
      <c r="B797">
        <v>790</v>
      </c>
      <c r="C797">
        <v>864.33770260460062</v>
      </c>
      <c r="D797">
        <v>665.54003100554257</v>
      </c>
    </row>
    <row r="798" spans="2:4" hidden="1" outlineLevel="1" x14ac:dyDescent="0.35">
      <c r="B798">
        <v>791</v>
      </c>
      <c r="C798">
        <v>430.32578443891998</v>
      </c>
      <c r="D798">
        <v>331.35085401796835</v>
      </c>
    </row>
    <row r="799" spans="2:4" hidden="1" outlineLevel="1" x14ac:dyDescent="0.35">
      <c r="B799">
        <v>792</v>
      </c>
      <c r="C799">
        <v>886.40290902950676</v>
      </c>
      <c r="D799">
        <v>682.53023995272019</v>
      </c>
    </row>
    <row r="800" spans="2:4" hidden="1" outlineLevel="1" x14ac:dyDescent="0.35">
      <c r="B800">
        <v>793</v>
      </c>
      <c r="C800">
        <v>117.62027693496812</v>
      </c>
      <c r="D800">
        <v>90.56761323992545</v>
      </c>
    </row>
    <row r="801" spans="2:4" hidden="1" outlineLevel="1" x14ac:dyDescent="0.35">
      <c r="B801">
        <v>794</v>
      </c>
      <c r="C801">
        <v>978.98679791757684</v>
      </c>
      <c r="D801">
        <v>753.81983439653425</v>
      </c>
    </row>
    <row r="802" spans="2:4" hidden="1" outlineLevel="1" x14ac:dyDescent="0.35">
      <c r="B802">
        <v>795</v>
      </c>
      <c r="C802">
        <v>1588.888289096443</v>
      </c>
      <c r="D802">
        <v>1223.4439826042612</v>
      </c>
    </row>
    <row r="803" spans="2:4" hidden="1" outlineLevel="1" x14ac:dyDescent="0.35">
      <c r="B803">
        <v>796</v>
      </c>
      <c r="C803">
        <v>1011.9604686223944</v>
      </c>
      <c r="D803">
        <v>779.20956083924364</v>
      </c>
    </row>
    <row r="804" spans="2:4" hidden="1" outlineLevel="1" x14ac:dyDescent="0.35">
      <c r="B804">
        <v>797</v>
      </c>
      <c r="C804">
        <v>1241.8596527767024</v>
      </c>
      <c r="D804">
        <v>956.2319326380607</v>
      </c>
    </row>
    <row r="805" spans="2:4" hidden="1" outlineLevel="1" x14ac:dyDescent="0.35">
      <c r="B805">
        <v>798</v>
      </c>
      <c r="C805">
        <v>561.80685969933324</v>
      </c>
      <c r="D805">
        <v>432.59128196848661</v>
      </c>
    </row>
    <row r="806" spans="2:4" hidden="1" outlineLevel="1" x14ac:dyDescent="0.35">
      <c r="B806">
        <v>799</v>
      </c>
      <c r="C806">
        <v>747.31029476758624</v>
      </c>
      <c r="D806">
        <v>575.42892697104139</v>
      </c>
    </row>
    <row r="807" spans="2:4" hidden="1" outlineLevel="1" x14ac:dyDescent="0.35">
      <c r="B807">
        <v>800</v>
      </c>
      <c r="C807">
        <v>1107.6598607015903</v>
      </c>
      <c r="D807">
        <v>852.89809274022468</v>
      </c>
    </row>
    <row r="808" spans="2:4" hidden="1" outlineLevel="1" x14ac:dyDescent="0.35">
      <c r="B808">
        <v>801</v>
      </c>
      <c r="C808">
        <v>888.11193864054633</v>
      </c>
      <c r="D808">
        <v>683.84619275322075</v>
      </c>
    </row>
    <row r="809" spans="2:4" hidden="1" outlineLevel="1" x14ac:dyDescent="0.35">
      <c r="B809">
        <v>802</v>
      </c>
      <c r="C809">
        <v>429.47860035242752</v>
      </c>
      <c r="D809">
        <v>330.6985222713692</v>
      </c>
    </row>
    <row r="810" spans="2:4" hidden="1" outlineLevel="1" x14ac:dyDescent="0.35">
      <c r="B810">
        <v>803</v>
      </c>
      <c r="C810">
        <v>779.35588222928618</v>
      </c>
      <c r="D810">
        <v>600.10402931655028</v>
      </c>
    </row>
    <row r="811" spans="2:4" hidden="1" outlineLevel="1" x14ac:dyDescent="0.35">
      <c r="B811">
        <v>804</v>
      </c>
      <c r="C811">
        <v>1180.3920149760002</v>
      </c>
      <c r="D811">
        <v>908.90185153152004</v>
      </c>
    </row>
    <row r="812" spans="2:4" hidden="1" outlineLevel="1" x14ac:dyDescent="0.35">
      <c r="B812">
        <v>805</v>
      </c>
      <c r="C812">
        <v>864.95308756238421</v>
      </c>
      <c r="D812">
        <v>666.01387742303586</v>
      </c>
    </row>
    <row r="813" spans="2:4" hidden="1" outlineLevel="1" x14ac:dyDescent="0.35">
      <c r="B813">
        <v>806</v>
      </c>
      <c r="C813">
        <v>808.87203653062102</v>
      </c>
      <c r="D813">
        <v>622.83146812857831</v>
      </c>
    </row>
    <row r="814" spans="2:4" hidden="1" outlineLevel="1" x14ac:dyDescent="0.35">
      <c r="B814">
        <v>807</v>
      </c>
      <c r="C814">
        <v>1029.4326213481706</v>
      </c>
      <c r="D814">
        <v>792.66311843809149</v>
      </c>
    </row>
    <row r="815" spans="2:4" hidden="1" outlineLevel="1" x14ac:dyDescent="0.35">
      <c r="B815">
        <v>808</v>
      </c>
      <c r="C815">
        <v>696.32711031651718</v>
      </c>
      <c r="D815">
        <v>536.17187494371819</v>
      </c>
    </row>
    <row r="816" spans="2:4" hidden="1" outlineLevel="1" x14ac:dyDescent="0.35">
      <c r="B816">
        <v>809</v>
      </c>
      <c r="C816">
        <v>1967.8037322197952</v>
      </c>
      <c r="D816">
        <v>1515.2088738092423</v>
      </c>
    </row>
    <row r="817" spans="2:4" hidden="1" outlineLevel="1" x14ac:dyDescent="0.35">
      <c r="B817">
        <v>810</v>
      </c>
      <c r="C817">
        <v>614.28884656602429</v>
      </c>
      <c r="D817">
        <v>473.00241185583877</v>
      </c>
    </row>
    <row r="818" spans="2:4" hidden="1" outlineLevel="1" x14ac:dyDescent="0.35">
      <c r="B818">
        <v>811</v>
      </c>
      <c r="C818">
        <v>544.53503922559923</v>
      </c>
      <c r="D818">
        <v>419.29198020371138</v>
      </c>
    </row>
    <row r="819" spans="2:4" hidden="1" outlineLevel="1" x14ac:dyDescent="0.35">
      <c r="B819">
        <v>812</v>
      </c>
      <c r="C819">
        <v>414.58868011103516</v>
      </c>
      <c r="D819">
        <v>319.2332836854971</v>
      </c>
    </row>
    <row r="820" spans="2:4" hidden="1" outlineLevel="1" x14ac:dyDescent="0.35">
      <c r="B820">
        <v>813</v>
      </c>
      <c r="C820">
        <v>836.03732198771525</v>
      </c>
      <c r="D820">
        <v>643.74873793054076</v>
      </c>
    </row>
    <row r="821" spans="2:4" hidden="1" outlineLevel="1" x14ac:dyDescent="0.35">
      <c r="B821">
        <v>814</v>
      </c>
      <c r="C821">
        <v>452.56548202328878</v>
      </c>
      <c r="D821">
        <v>348.47542115793237</v>
      </c>
    </row>
    <row r="822" spans="2:4" hidden="1" outlineLevel="1" x14ac:dyDescent="0.35">
      <c r="B822">
        <v>815</v>
      </c>
      <c r="C822">
        <v>570.61439950328554</v>
      </c>
      <c r="D822">
        <v>439.3730876175299</v>
      </c>
    </row>
    <row r="823" spans="2:4" hidden="1" outlineLevel="1" x14ac:dyDescent="0.35">
      <c r="B823">
        <v>816</v>
      </c>
      <c r="C823">
        <v>697.81703521176485</v>
      </c>
      <c r="D823">
        <v>537.31911711305895</v>
      </c>
    </row>
    <row r="824" spans="2:4" hidden="1" outlineLevel="1" x14ac:dyDescent="0.35">
      <c r="B824">
        <v>817</v>
      </c>
      <c r="C824">
        <v>406.06125379602685</v>
      </c>
      <c r="D824">
        <v>312.66716542294068</v>
      </c>
    </row>
    <row r="825" spans="2:4" hidden="1" outlineLevel="1" x14ac:dyDescent="0.35">
      <c r="B825">
        <v>818</v>
      </c>
      <c r="C825">
        <v>1107.3360438866609</v>
      </c>
      <c r="D825">
        <v>852.64875379272905</v>
      </c>
    </row>
    <row r="826" spans="2:4" hidden="1" outlineLevel="1" x14ac:dyDescent="0.35">
      <c r="B826">
        <v>819</v>
      </c>
      <c r="C826">
        <v>505.39975407495075</v>
      </c>
      <c r="D826">
        <v>389.15781063771209</v>
      </c>
    </row>
    <row r="827" spans="2:4" hidden="1" outlineLevel="1" x14ac:dyDescent="0.35">
      <c r="B827">
        <v>820</v>
      </c>
      <c r="C827">
        <v>784.87887738756842</v>
      </c>
      <c r="D827">
        <v>604.35673558842768</v>
      </c>
    </row>
    <row r="828" spans="2:4" hidden="1" outlineLevel="1" x14ac:dyDescent="0.35">
      <c r="B828">
        <v>821</v>
      </c>
      <c r="C828">
        <v>640.46429317758873</v>
      </c>
      <c r="D828">
        <v>493.15750574674342</v>
      </c>
    </row>
    <row r="829" spans="2:4" hidden="1" outlineLevel="1" x14ac:dyDescent="0.35">
      <c r="B829">
        <v>822</v>
      </c>
      <c r="C829">
        <v>945.57922729049608</v>
      </c>
      <c r="D829">
        <v>728.09600501368197</v>
      </c>
    </row>
    <row r="830" spans="2:4" hidden="1" outlineLevel="1" x14ac:dyDescent="0.35">
      <c r="B830">
        <v>823</v>
      </c>
      <c r="C830">
        <v>219.78099539570638</v>
      </c>
      <c r="D830">
        <v>169.23136645469393</v>
      </c>
    </row>
    <row r="831" spans="2:4" hidden="1" outlineLevel="1" x14ac:dyDescent="0.35">
      <c r="B831">
        <v>824</v>
      </c>
      <c r="C831">
        <v>534.03683219887876</v>
      </c>
      <c r="D831">
        <v>411.20836079313665</v>
      </c>
    </row>
    <row r="832" spans="2:4" hidden="1" outlineLevel="1" x14ac:dyDescent="0.35">
      <c r="B832">
        <v>825</v>
      </c>
      <c r="C832">
        <v>4682.9911834401219</v>
      </c>
      <c r="D832">
        <v>3605.9032112488935</v>
      </c>
    </row>
    <row r="833" spans="2:4" hidden="1" outlineLevel="1" x14ac:dyDescent="0.35">
      <c r="B833">
        <v>826</v>
      </c>
      <c r="C833">
        <v>1440.6353733650869</v>
      </c>
      <c r="D833">
        <v>1109.2892374911171</v>
      </c>
    </row>
    <row r="834" spans="2:4" hidden="1" outlineLevel="1" x14ac:dyDescent="0.35">
      <c r="B834">
        <v>827</v>
      </c>
      <c r="C834">
        <v>775.1924756497649</v>
      </c>
      <c r="D834">
        <v>596.89820625031894</v>
      </c>
    </row>
    <row r="835" spans="2:4" hidden="1" outlineLevel="1" x14ac:dyDescent="0.35">
      <c r="B835">
        <v>828</v>
      </c>
      <c r="C835">
        <v>960.20700265788639</v>
      </c>
      <c r="D835">
        <v>739.35939204657268</v>
      </c>
    </row>
    <row r="836" spans="2:4" hidden="1" outlineLevel="1" x14ac:dyDescent="0.35">
      <c r="B836">
        <v>829</v>
      </c>
      <c r="C836">
        <v>1296.7114625825454</v>
      </c>
      <c r="D836">
        <v>998.46782618856003</v>
      </c>
    </row>
    <row r="837" spans="2:4" hidden="1" outlineLevel="1" x14ac:dyDescent="0.35">
      <c r="B837">
        <v>830</v>
      </c>
      <c r="C837">
        <v>700.51467823432563</v>
      </c>
      <c r="D837">
        <v>539.39630224043071</v>
      </c>
    </row>
    <row r="838" spans="2:4" hidden="1" outlineLevel="1" x14ac:dyDescent="0.35">
      <c r="B838">
        <v>831</v>
      </c>
      <c r="C838">
        <v>991.518315218883</v>
      </c>
      <c r="D838">
        <v>763.46910271853994</v>
      </c>
    </row>
    <row r="839" spans="2:4" hidden="1" outlineLevel="1" x14ac:dyDescent="0.35">
      <c r="B839">
        <v>832</v>
      </c>
      <c r="C839">
        <v>647.1293020783811</v>
      </c>
      <c r="D839">
        <v>498.28956260035341</v>
      </c>
    </row>
    <row r="840" spans="2:4" hidden="1" outlineLevel="1" x14ac:dyDescent="0.35">
      <c r="B840">
        <v>833</v>
      </c>
      <c r="C840">
        <v>986.1855750686949</v>
      </c>
      <c r="D840">
        <v>759.36289280289509</v>
      </c>
    </row>
    <row r="841" spans="2:4" hidden="1" outlineLevel="1" x14ac:dyDescent="0.35">
      <c r="B841">
        <v>834</v>
      </c>
      <c r="C841">
        <v>670.68996978031691</v>
      </c>
      <c r="D841">
        <v>516.43127673084393</v>
      </c>
    </row>
    <row r="842" spans="2:4" hidden="1" outlineLevel="1" x14ac:dyDescent="0.35">
      <c r="B842">
        <v>835</v>
      </c>
      <c r="C842">
        <v>392.75010552110592</v>
      </c>
      <c r="D842">
        <v>302.41758125125159</v>
      </c>
    </row>
    <row r="843" spans="2:4" hidden="1" outlineLevel="1" x14ac:dyDescent="0.35">
      <c r="B843">
        <v>836</v>
      </c>
      <c r="C843">
        <v>1198.5137433110078</v>
      </c>
      <c r="D843">
        <v>922.85558234947598</v>
      </c>
    </row>
    <row r="844" spans="2:4" hidden="1" outlineLevel="1" x14ac:dyDescent="0.35">
      <c r="B844">
        <v>837</v>
      </c>
      <c r="C844">
        <v>643.84789757116346</v>
      </c>
      <c r="D844">
        <v>495.76288112979586</v>
      </c>
    </row>
    <row r="845" spans="2:4" hidden="1" outlineLevel="1" x14ac:dyDescent="0.35">
      <c r="B845">
        <v>838</v>
      </c>
      <c r="C845">
        <v>1061.2283041551746</v>
      </c>
      <c r="D845">
        <v>817.1457941994845</v>
      </c>
    </row>
    <row r="846" spans="2:4" hidden="1" outlineLevel="1" x14ac:dyDescent="0.35">
      <c r="B846">
        <v>839</v>
      </c>
      <c r="C846">
        <v>529.97127410487258</v>
      </c>
      <c r="D846">
        <v>408.07788106075191</v>
      </c>
    </row>
    <row r="847" spans="2:4" hidden="1" outlineLevel="1" x14ac:dyDescent="0.35">
      <c r="B847">
        <v>840</v>
      </c>
      <c r="C847">
        <v>2317.0805222056938</v>
      </c>
      <c r="D847">
        <v>1784.1520020983842</v>
      </c>
    </row>
    <row r="848" spans="2:4" hidden="1" outlineLevel="1" x14ac:dyDescent="0.35">
      <c r="B848">
        <v>841</v>
      </c>
      <c r="C848">
        <v>951.15102817151592</v>
      </c>
      <c r="D848">
        <v>732.38629169206729</v>
      </c>
    </row>
    <row r="849" spans="2:4" hidden="1" outlineLevel="1" x14ac:dyDescent="0.35">
      <c r="B849">
        <v>842</v>
      </c>
      <c r="C849">
        <v>1090.8205123613145</v>
      </c>
      <c r="D849">
        <v>839.93179451821231</v>
      </c>
    </row>
    <row r="850" spans="2:4" hidden="1" outlineLevel="1" x14ac:dyDescent="0.35">
      <c r="B850">
        <v>843</v>
      </c>
      <c r="C850">
        <v>1119.727911246631</v>
      </c>
      <c r="D850">
        <v>862.19049165990589</v>
      </c>
    </row>
    <row r="851" spans="2:4" hidden="1" outlineLevel="1" x14ac:dyDescent="0.35">
      <c r="B851">
        <v>844</v>
      </c>
      <c r="C851">
        <v>846.99536649521315</v>
      </c>
      <c r="D851">
        <v>652.18643220131412</v>
      </c>
    </row>
    <row r="852" spans="2:4" hidden="1" outlineLevel="1" x14ac:dyDescent="0.35">
      <c r="B852">
        <v>845</v>
      </c>
      <c r="C852">
        <v>1007.8927947977869</v>
      </c>
      <c r="D852">
        <v>776.07745199429587</v>
      </c>
    </row>
    <row r="853" spans="2:4" hidden="1" outlineLevel="1" x14ac:dyDescent="0.35">
      <c r="B853">
        <v>846</v>
      </c>
      <c r="C853">
        <v>584.1019643581817</v>
      </c>
      <c r="D853">
        <v>449.75851255579994</v>
      </c>
    </row>
    <row r="854" spans="2:4" hidden="1" outlineLevel="1" x14ac:dyDescent="0.35">
      <c r="B854">
        <v>847</v>
      </c>
      <c r="C854">
        <v>964.48871912885966</v>
      </c>
      <c r="D854">
        <v>742.65631372922201</v>
      </c>
    </row>
    <row r="855" spans="2:4" hidden="1" outlineLevel="1" x14ac:dyDescent="0.35">
      <c r="B855">
        <v>848</v>
      </c>
      <c r="C855">
        <v>818.55692769403709</v>
      </c>
      <c r="D855">
        <v>630.28883432440864</v>
      </c>
    </row>
    <row r="856" spans="2:4" hidden="1" outlineLevel="1" x14ac:dyDescent="0.35">
      <c r="B856">
        <v>849</v>
      </c>
      <c r="C856">
        <v>558.43557137231153</v>
      </c>
      <c r="D856">
        <v>429.9953899566799</v>
      </c>
    </row>
    <row r="857" spans="2:4" hidden="1" outlineLevel="1" x14ac:dyDescent="0.35">
      <c r="B857">
        <v>850</v>
      </c>
      <c r="C857">
        <v>538.32650597767417</v>
      </c>
      <c r="D857">
        <v>414.51140960280918</v>
      </c>
    </row>
    <row r="858" spans="2:4" hidden="1" outlineLevel="1" x14ac:dyDescent="0.35">
      <c r="B858">
        <v>851</v>
      </c>
      <c r="C858">
        <v>888.20887829089406</v>
      </c>
      <c r="D858">
        <v>683.92083628398848</v>
      </c>
    </row>
    <row r="859" spans="2:4" hidden="1" outlineLevel="1" x14ac:dyDescent="0.35">
      <c r="B859">
        <v>852</v>
      </c>
      <c r="C859">
        <v>1132.1106468704425</v>
      </c>
      <c r="D859">
        <v>871.7251980902405</v>
      </c>
    </row>
    <row r="860" spans="2:4" hidden="1" outlineLevel="1" x14ac:dyDescent="0.35">
      <c r="B860">
        <v>853</v>
      </c>
      <c r="C860">
        <v>980.83750914171605</v>
      </c>
      <c r="D860">
        <v>755.24488203912142</v>
      </c>
    </row>
    <row r="861" spans="2:4" hidden="1" outlineLevel="1" x14ac:dyDescent="0.35">
      <c r="B861">
        <v>854</v>
      </c>
      <c r="C861">
        <v>305.44180705274363</v>
      </c>
      <c r="D861">
        <v>235.19019143061254</v>
      </c>
    </row>
    <row r="862" spans="2:4" hidden="1" outlineLevel="1" x14ac:dyDescent="0.35">
      <c r="B862">
        <v>855</v>
      </c>
      <c r="C862">
        <v>666.72313419504201</v>
      </c>
      <c r="D862">
        <v>513.37681333018224</v>
      </c>
    </row>
    <row r="863" spans="2:4" hidden="1" outlineLevel="1" x14ac:dyDescent="0.35">
      <c r="B863">
        <v>856</v>
      </c>
      <c r="C863">
        <v>506.3837733309993</v>
      </c>
      <c r="D863">
        <v>389.91550546486945</v>
      </c>
    </row>
    <row r="864" spans="2:4" hidden="1" outlineLevel="1" x14ac:dyDescent="0.35">
      <c r="B864">
        <v>857</v>
      </c>
      <c r="C864">
        <v>728.28112324595509</v>
      </c>
      <c r="D864">
        <v>560.77646489938547</v>
      </c>
    </row>
    <row r="865" spans="2:4" hidden="1" outlineLevel="1" x14ac:dyDescent="0.35">
      <c r="B865">
        <v>858</v>
      </c>
      <c r="C865">
        <v>335.67206074022982</v>
      </c>
      <c r="D865">
        <v>258.46748676997697</v>
      </c>
    </row>
    <row r="866" spans="2:4" hidden="1" outlineLevel="1" x14ac:dyDescent="0.35">
      <c r="B866">
        <v>859</v>
      </c>
      <c r="C866">
        <v>870.71706126686638</v>
      </c>
      <c r="D866">
        <v>670.45213717548711</v>
      </c>
    </row>
    <row r="867" spans="2:4" hidden="1" outlineLevel="1" x14ac:dyDescent="0.35">
      <c r="B867">
        <v>860</v>
      </c>
      <c r="C867">
        <v>1102.5407928090551</v>
      </c>
      <c r="D867">
        <v>848.95641046297249</v>
      </c>
    </row>
    <row r="868" spans="2:4" hidden="1" outlineLevel="1" x14ac:dyDescent="0.35">
      <c r="B868">
        <v>861</v>
      </c>
      <c r="C868">
        <v>441.27916042873545</v>
      </c>
      <c r="D868">
        <v>339.7849535301263</v>
      </c>
    </row>
    <row r="869" spans="2:4" hidden="1" outlineLevel="1" x14ac:dyDescent="0.35">
      <c r="B869">
        <v>862</v>
      </c>
      <c r="C869">
        <v>250.96079769718278</v>
      </c>
      <c r="D869">
        <v>193.23981422683076</v>
      </c>
    </row>
    <row r="870" spans="2:4" hidden="1" outlineLevel="1" x14ac:dyDescent="0.35">
      <c r="B870">
        <v>863</v>
      </c>
      <c r="C870">
        <v>633.49447458470445</v>
      </c>
      <c r="D870">
        <v>487.7907454302225</v>
      </c>
    </row>
    <row r="871" spans="2:4" hidden="1" outlineLevel="1" x14ac:dyDescent="0.35">
      <c r="B871">
        <v>864</v>
      </c>
      <c r="C871">
        <v>335.35020140292005</v>
      </c>
      <c r="D871">
        <v>258.21965508024846</v>
      </c>
    </row>
    <row r="872" spans="2:4" hidden="1" outlineLevel="1" x14ac:dyDescent="0.35">
      <c r="B872">
        <v>865</v>
      </c>
      <c r="C872">
        <v>1246.6629644320506</v>
      </c>
      <c r="D872">
        <v>959.93048261267882</v>
      </c>
    </row>
    <row r="873" spans="2:4" hidden="1" outlineLevel="1" x14ac:dyDescent="0.35">
      <c r="B873">
        <v>866</v>
      </c>
      <c r="C873">
        <v>1396.355904558216</v>
      </c>
      <c r="D873">
        <v>1075.1940465098264</v>
      </c>
    </row>
    <row r="874" spans="2:4" hidden="1" outlineLevel="1" x14ac:dyDescent="0.35">
      <c r="B874">
        <v>867</v>
      </c>
      <c r="C874">
        <v>741.86508597369163</v>
      </c>
      <c r="D874">
        <v>571.2361161997427</v>
      </c>
    </row>
    <row r="875" spans="2:4" hidden="1" outlineLevel="1" x14ac:dyDescent="0.35">
      <c r="B875">
        <v>868</v>
      </c>
      <c r="C875">
        <v>770.72872225039885</v>
      </c>
      <c r="D875">
        <v>593.46111613280709</v>
      </c>
    </row>
    <row r="876" spans="2:4" hidden="1" outlineLevel="1" x14ac:dyDescent="0.35">
      <c r="B876">
        <v>869</v>
      </c>
      <c r="C876">
        <v>961.93983896145915</v>
      </c>
      <c r="D876">
        <v>740.69367600032365</v>
      </c>
    </row>
    <row r="877" spans="2:4" hidden="1" outlineLevel="1" x14ac:dyDescent="0.35">
      <c r="B877">
        <v>870</v>
      </c>
      <c r="C877">
        <v>921.78709793089229</v>
      </c>
      <c r="D877">
        <v>709.7760654067871</v>
      </c>
    </row>
    <row r="878" spans="2:4" hidden="1" outlineLevel="1" x14ac:dyDescent="0.35">
      <c r="B878">
        <v>871</v>
      </c>
      <c r="C878">
        <v>753.09877250467559</v>
      </c>
      <c r="D878">
        <v>579.88605482860021</v>
      </c>
    </row>
    <row r="879" spans="2:4" hidden="1" outlineLevel="1" x14ac:dyDescent="0.35">
      <c r="B879">
        <v>872</v>
      </c>
      <c r="C879">
        <v>621.81375301465664</v>
      </c>
      <c r="D879">
        <v>478.79658982128564</v>
      </c>
    </row>
    <row r="880" spans="2:4" hidden="1" outlineLevel="1" x14ac:dyDescent="0.35">
      <c r="B880">
        <v>873</v>
      </c>
      <c r="C880">
        <v>669.32319939020465</v>
      </c>
      <c r="D880">
        <v>515.37886353045758</v>
      </c>
    </row>
    <row r="881" spans="2:4" hidden="1" outlineLevel="1" x14ac:dyDescent="0.35">
      <c r="B881">
        <v>874</v>
      </c>
      <c r="C881">
        <v>474.05328260002119</v>
      </c>
      <c r="D881">
        <v>365.02102760201632</v>
      </c>
    </row>
    <row r="882" spans="2:4" hidden="1" outlineLevel="1" x14ac:dyDescent="0.35">
      <c r="B882">
        <v>875</v>
      </c>
      <c r="C882">
        <v>449.37218334894135</v>
      </c>
      <c r="D882">
        <v>346.01658117868482</v>
      </c>
    </row>
    <row r="883" spans="2:4" hidden="1" outlineLevel="1" x14ac:dyDescent="0.35">
      <c r="B883">
        <v>876</v>
      </c>
      <c r="C883">
        <v>1083.631008839116</v>
      </c>
      <c r="D883">
        <v>834.39587680611942</v>
      </c>
    </row>
    <row r="884" spans="2:4" hidden="1" outlineLevel="1" x14ac:dyDescent="0.35">
      <c r="B884">
        <v>877</v>
      </c>
      <c r="C884">
        <v>886.65658559786073</v>
      </c>
      <c r="D884">
        <v>682.72557091035276</v>
      </c>
    </row>
    <row r="885" spans="2:4" hidden="1" outlineLevel="1" x14ac:dyDescent="0.35">
      <c r="B885">
        <v>878</v>
      </c>
      <c r="C885">
        <v>448.95651500244048</v>
      </c>
      <c r="D885">
        <v>345.69651655187914</v>
      </c>
    </row>
    <row r="886" spans="2:4" hidden="1" outlineLevel="1" x14ac:dyDescent="0.35">
      <c r="B886">
        <v>879</v>
      </c>
      <c r="C886">
        <v>649.31070055750411</v>
      </c>
      <c r="D886">
        <v>499.96923942927816</v>
      </c>
    </row>
    <row r="887" spans="2:4" hidden="1" outlineLevel="1" x14ac:dyDescent="0.35">
      <c r="B887">
        <v>880</v>
      </c>
      <c r="C887">
        <v>1015.321606194356</v>
      </c>
      <c r="D887">
        <v>781.7976367696541</v>
      </c>
    </row>
    <row r="888" spans="2:4" hidden="1" outlineLevel="1" x14ac:dyDescent="0.35">
      <c r="B888">
        <v>881</v>
      </c>
      <c r="C888">
        <v>586.45030153444247</v>
      </c>
      <c r="D888">
        <v>451.56673218152071</v>
      </c>
    </row>
    <row r="889" spans="2:4" hidden="1" outlineLevel="1" x14ac:dyDescent="0.35">
      <c r="B889">
        <v>882</v>
      </c>
      <c r="C889">
        <v>685.22781944018652</v>
      </c>
      <c r="D889">
        <v>527.62542096894356</v>
      </c>
    </row>
    <row r="890" spans="2:4" hidden="1" outlineLevel="1" x14ac:dyDescent="0.35">
      <c r="B890">
        <v>883</v>
      </c>
      <c r="C890">
        <v>985.24156888641835</v>
      </c>
      <c r="D890">
        <v>758.63600804254213</v>
      </c>
    </row>
    <row r="891" spans="2:4" hidden="1" outlineLevel="1" x14ac:dyDescent="0.35">
      <c r="B891">
        <v>884</v>
      </c>
      <c r="C891">
        <v>1412.4007948850499</v>
      </c>
      <c r="D891">
        <v>1087.5486120614885</v>
      </c>
    </row>
    <row r="892" spans="2:4" hidden="1" outlineLevel="1" x14ac:dyDescent="0.35">
      <c r="B892">
        <v>885</v>
      </c>
      <c r="C892">
        <v>750.85198034848895</v>
      </c>
      <c r="D892">
        <v>578.15602486833654</v>
      </c>
    </row>
    <row r="893" spans="2:4" hidden="1" outlineLevel="1" x14ac:dyDescent="0.35">
      <c r="B893">
        <v>886</v>
      </c>
      <c r="C893">
        <v>572.37483422132493</v>
      </c>
      <c r="D893">
        <v>440.72862235042021</v>
      </c>
    </row>
    <row r="894" spans="2:4" hidden="1" outlineLevel="1" x14ac:dyDescent="0.35">
      <c r="B894">
        <v>887</v>
      </c>
      <c r="C894">
        <v>1059.5058234656847</v>
      </c>
      <c r="D894">
        <v>815.81948406857714</v>
      </c>
    </row>
    <row r="895" spans="2:4" hidden="1" outlineLevel="1" x14ac:dyDescent="0.35">
      <c r="B895">
        <v>888</v>
      </c>
      <c r="C895">
        <v>698.85619729144742</v>
      </c>
      <c r="D895">
        <v>538.11927191441453</v>
      </c>
    </row>
    <row r="896" spans="2:4" hidden="1" outlineLevel="1" x14ac:dyDescent="0.35">
      <c r="B896">
        <v>889</v>
      </c>
      <c r="C896">
        <v>415.48043376643801</v>
      </c>
      <c r="D896">
        <v>319.9199340001573</v>
      </c>
    </row>
    <row r="897" spans="2:4" hidden="1" outlineLevel="1" x14ac:dyDescent="0.35">
      <c r="B897">
        <v>890</v>
      </c>
      <c r="C897">
        <v>1036.1398665250397</v>
      </c>
      <c r="D897">
        <v>797.82769722428066</v>
      </c>
    </row>
    <row r="898" spans="2:4" hidden="1" outlineLevel="1" x14ac:dyDescent="0.35">
      <c r="B898">
        <v>891</v>
      </c>
      <c r="C898">
        <v>1220.5432762375426</v>
      </c>
      <c r="D898">
        <v>939.81832270290784</v>
      </c>
    </row>
    <row r="899" spans="2:4" hidden="1" outlineLevel="1" x14ac:dyDescent="0.35">
      <c r="B899">
        <v>892</v>
      </c>
      <c r="C899">
        <v>1308.0959827612003</v>
      </c>
      <c r="D899">
        <v>1007.2339067261242</v>
      </c>
    </row>
    <row r="900" spans="2:4" hidden="1" outlineLevel="1" x14ac:dyDescent="0.35">
      <c r="B900">
        <v>893</v>
      </c>
      <c r="C900">
        <v>653.17713128148864</v>
      </c>
      <c r="D900">
        <v>502.94639108674619</v>
      </c>
    </row>
    <row r="901" spans="2:4" hidden="1" outlineLevel="1" x14ac:dyDescent="0.35">
      <c r="B901">
        <v>894</v>
      </c>
      <c r="C901">
        <v>621.1253531660667</v>
      </c>
      <c r="D901">
        <v>478.2665219378714</v>
      </c>
    </row>
    <row r="902" spans="2:4" hidden="1" outlineLevel="1" x14ac:dyDescent="0.35">
      <c r="B902">
        <v>895</v>
      </c>
      <c r="C902">
        <v>512.81068922838199</v>
      </c>
      <c r="D902">
        <v>394.86423070585414</v>
      </c>
    </row>
    <row r="903" spans="2:4" hidden="1" outlineLevel="1" x14ac:dyDescent="0.35">
      <c r="B903">
        <v>896</v>
      </c>
      <c r="C903">
        <v>1402.4079163571216</v>
      </c>
      <c r="D903">
        <v>1079.8540955949836</v>
      </c>
    </row>
    <row r="904" spans="2:4" hidden="1" outlineLevel="1" x14ac:dyDescent="0.35">
      <c r="B904">
        <v>897</v>
      </c>
      <c r="C904">
        <v>351.9613055644374</v>
      </c>
      <c r="D904">
        <v>271.01020528461675</v>
      </c>
    </row>
    <row r="905" spans="2:4" hidden="1" outlineLevel="1" x14ac:dyDescent="0.35">
      <c r="B905">
        <v>898</v>
      </c>
      <c r="C905">
        <v>483.2110498632843</v>
      </c>
      <c r="D905">
        <v>372.07250839472891</v>
      </c>
    </row>
    <row r="906" spans="2:4" hidden="1" outlineLevel="1" x14ac:dyDescent="0.35">
      <c r="B906">
        <v>899</v>
      </c>
      <c r="C906">
        <v>1303.203935589343</v>
      </c>
      <c r="D906">
        <v>1003.4670304037941</v>
      </c>
    </row>
    <row r="907" spans="2:4" hidden="1" outlineLevel="1" x14ac:dyDescent="0.35">
      <c r="B907">
        <v>900</v>
      </c>
      <c r="C907">
        <v>1003.8393299631985</v>
      </c>
      <c r="D907">
        <v>772.95628407166282</v>
      </c>
    </row>
    <row r="908" spans="2:4" hidden="1" outlineLevel="1" x14ac:dyDescent="0.35">
      <c r="B908">
        <v>901</v>
      </c>
      <c r="C908">
        <v>797.67391639208961</v>
      </c>
      <c r="D908">
        <v>614.208915621909</v>
      </c>
    </row>
    <row r="909" spans="2:4" hidden="1" outlineLevel="1" x14ac:dyDescent="0.35">
      <c r="B909">
        <v>902</v>
      </c>
      <c r="C909">
        <v>1252.0130357464025</v>
      </c>
      <c r="D909">
        <v>964.05003752472999</v>
      </c>
    </row>
    <row r="910" spans="2:4" hidden="1" outlineLevel="1" x14ac:dyDescent="0.35">
      <c r="B910">
        <v>903</v>
      </c>
      <c r="C910">
        <v>1056.7052413826816</v>
      </c>
      <c r="D910">
        <v>813.66303586466483</v>
      </c>
    </row>
    <row r="911" spans="2:4" hidden="1" outlineLevel="1" x14ac:dyDescent="0.35">
      <c r="B911">
        <v>904</v>
      </c>
      <c r="C911">
        <v>970.98502233320744</v>
      </c>
      <c r="D911">
        <v>747.65846719656975</v>
      </c>
    </row>
    <row r="912" spans="2:4" hidden="1" outlineLevel="1" x14ac:dyDescent="0.35">
      <c r="B912">
        <v>905</v>
      </c>
      <c r="C912">
        <v>498.52570268913428</v>
      </c>
      <c r="D912">
        <v>383.86479107063343</v>
      </c>
    </row>
    <row r="913" spans="2:4" hidden="1" outlineLevel="1" x14ac:dyDescent="0.35">
      <c r="B913">
        <v>906</v>
      </c>
      <c r="C913">
        <v>884.90424386211009</v>
      </c>
      <c r="D913">
        <v>681.37626777382479</v>
      </c>
    </row>
    <row r="914" spans="2:4" hidden="1" outlineLevel="1" x14ac:dyDescent="0.35">
      <c r="B914">
        <v>907</v>
      </c>
      <c r="C914">
        <v>841.89733773097271</v>
      </c>
      <c r="D914">
        <v>648.26095005284901</v>
      </c>
    </row>
    <row r="915" spans="2:4" hidden="1" outlineLevel="1" x14ac:dyDescent="0.35">
      <c r="B915">
        <v>908</v>
      </c>
      <c r="C915">
        <v>781.9644802917345</v>
      </c>
      <c r="D915">
        <v>602.11264982463558</v>
      </c>
    </row>
    <row r="916" spans="2:4" hidden="1" outlineLevel="1" x14ac:dyDescent="0.35">
      <c r="B916">
        <v>909</v>
      </c>
      <c r="C916">
        <v>952.33734739890838</v>
      </c>
      <c r="D916">
        <v>733.29975749715948</v>
      </c>
    </row>
    <row r="917" spans="2:4" hidden="1" outlineLevel="1" x14ac:dyDescent="0.35">
      <c r="B917">
        <v>910</v>
      </c>
      <c r="C917">
        <v>506.06537629921485</v>
      </c>
      <c r="D917">
        <v>389.67033975039544</v>
      </c>
    </row>
    <row r="918" spans="2:4" hidden="1" outlineLevel="1" x14ac:dyDescent="0.35">
      <c r="B918">
        <v>911</v>
      </c>
      <c r="C918">
        <v>379.07032916186097</v>
      </c>
      <c r="D918">
        <v>291.88415345463295</v>
      </c>
    </row>
    <row r="919" spans="2:4" hidden="1" outlineLevel="1" x14ac:dyDescent="0.35">
      <c r="B919">
        <v>912</v>
      </c>
      <c r="C919">
        <v>462.23723665209394</v>
      </c>
      <c r="D919">
        <v>355.92267222211234</v>
      </c>
    </row>
    <row r="920" spans="2:4" hidden="1" outlineLevel="1" x14ac:dyDescent="0.35">
      <c r="B920">
        <v>913</v>
      </c>
      <c r="C920">
        <v>775.08850438546517</v>
      </c>
      <c r="D920">
        <v>596.81814837680827</v>
      </c>
    </row>
    <row r="921" spans="2:4" hidden="1" outlineLevel="1" x14ac:dyDescent="0.35">
      <c r="B921">
        <v>914</v>
      </c>
      <c r="C921">
        <v>597.71676097426621</v>
      </c>
      <c r="D921">
        <v>460.2419059501849</v>
      </c>
    </row>
    <row r="922" spans="2:4" hidden="1" outlineLevel="1" x14ac:dyDescent="0.35">
      <c r="B922">
        <v>915</v>
      </c>
      <c r="C922">
        <v>965.04401411737456</v>
      </c>
      <c r="D922">
        <v>743.08389087037847</v>
      </c>
    </row>
    <row r="923" spans="2:4" hidden="1" outlineLevel="1" x14ac:dyDescent="0.35">
      <c r="B923">
        <v>916</v>
      </c>
      <c r="C923">
        <v>747.74106662454619</v>
      </c>
      <c r="D923">
        <v>575.76062130090054</v>
      </c>
    </row>
    <row r="924" spans="2:4" hidden="1" outlineLevel="1" x14ac:dyDescent="0.35">
      <c r="B924">
        <v>917</v>
      </c>
      <c r="C924">
        <v>793.52555382408855</v>
      </c>
      <c r="D924">
        <v>611.01467644454829</v>
      </c>
    </row>
    <row r="925" spans="2:4" hidden="1" outlineLevel="1" x14ac:dyDescent="0.35">
      <c r="B925">
        <v>918</v>
      </c>
      <c r="C925">
        <v>1016.9524558000462</v>
      </c>
      <c r="D925">
        <v>783.05339096603564</v>
      </c>
    </row>
    <row r="926" spans="2:4" hidden="1" outlineLevel="1" x14ac:dyDescent="0.35">
      <c r="B926">
        <v>919</v>
      </c>
      <c r="C926">
        <v>568.31114240617546</v>
      </c>
      <c r="D926">
        <v>437.5995796527551</v>
      </c>
    </row>
    <row r="927" spans="2:4" hidden="1" outlineLevel="1" x14ac:dyDescent="0.35">
      <c r="B927">
        <v>920</v>
      </c>
      <c r="C927">
        <v>2196.3399177409947</v>
      </c>
      <c r="D927">
        <v>1691.1817366605658</v>
      </c>
    </row>
    <row r="928" spans="2:4" hidden="1" outlineLevel="1" x14ac:dyDescent="0.35">
      <c r="B928">
        <v>921</v>
      </c>
      <c r="C928">
        <v>813.87554193110213</v>
      </c>
      <c r="D928">
        <v>626.68416728694854</v>
      </c>
    </row>
    <row r="929" spans="2:4" hidden="1" outlineLevel="1" x14ac:dyDescent="0.35">
      <c r="B929">
        <v>922</v>
      </c>
      <c r="C929">
        <v>647.63436525364716</v>
      </c>
      <c r="D929">
        <v>498.67846124530831</v>
      </c>
    </row>
    <row r="930" spans="2:4" hidden="1" outlineLevel="1" x14ac:dyDescent="0.35">
      <c r="B930">
        <v>923</v>
      </c>
      <c r="C930">
        <v>1209.9519964600643</v>
      </c>
      <c r="D930">
        <v>931.6630372742494</v>
      </c>
    </row>
    <row r="931" spans="2:4" hidden="1" outlineLevel="1" x14ac:dyDescent="0.35">
      <c r="B931">
        <v>924</v>
      </c>
      <c r="C931">
        <v>713.59072738617067</v>
      </c>
      <c r="D931">
        <v>549.46486008735144</v>
      </c>
    </row>
    <row r="932" spans="2:4" hidden="1" outlineLevel="1" x14ac:dyDescent="0.35">
      <c r="B932">
        <v>925</v>
      </c>
      <c r="C932">
        <v>2235.5685355260889</v>
      </c>
      <c r="D932">
        <v>1721.3877723550881</v>
      </c>
    </row>
    <row r="933" spans="2:4" hidden="1" outlineLevel="1" x14ac:dyDescent="0.35">
      <c r="B933">
        <v>926</v>
      </c>
      <c r="C933">
        <v>1082.3702664352554</v>
      </c>
      <c r="D933">
        <v>833.42510515514664</v>
      </c>
    </row>
    <row r="934" spans="2:4" hidden="1" outlineLevel="1" x14ac:dyDescent="0.35">
      <c r="B934">
        <v>927</v>
      </c>
      <c r="C934">
        <v>774.97174104788417</v>
      </c>
      <c r="D934">
        <v>596.72824060687083</v>
      </c>
    </row>
    <row r="935" spans="2:4" hidden="1" outlineLevel="1" x14ac:dyDescent="0.35">
      <c r="B935">
        <v>928</v>
      </c>
      <c r="C935">
        <v>583.19235217673702</v>
      </c>
      <c r="D935">
        <v>449.05811117608755</v>
      </c>
    </row>
    <row r="936" spans="2:4" hidden="1" outlineLevel="1" x14ac:dyDescent="0.35">
      <c r="B936">
        <v>929</v>
      </c>
      <c r="C936">
        <v>536.71739675443234</v>
      </c>
      <c r="D936">
        <v>413.27239550091286</v>
      </c>
    </row>
    <row r="937" spans="2:4" hidden="1" outlineLevel="1" x14ac:dyDescent="0.35">
      <c r="B937">
        <v>930</v>
      </c>
      <c r="C937">
        <v>830.49906466073696</v>
      </c>
      <c r="D937">
        <v>639.48427978876748</v>
      </c>
    </row>
    <row r="938" spans="2:4" hidden="1" outlineLevel="1" x14ac:dyDescent="0.35">
      <c r="B938">
        <v>931</v>
      </c>
      <c r="C938">
        <v>1163.2922564180631</v>
      </c>
      <c r="D938">
        <v>895.7350374419085</v>
      </c>
    </row>
    <row r="939" spans="2:4" hidden="1" outlineLevel="1" x14ac:dyDescent="0.35">
      <c r="B939">
        <v>932</v>
      </c>
      <c r="C939">
        <v>776.35303124504105</v>
      </c>
      <c r="D939">
        <v>597.79183405868173</v>
      </c>
    </row>
    <row r="940" spans="2:4" hidden="1" outlineLevel="1" x14ac:dyDescent="0.35">
      <c r="B940">
        <v>933</v>
      </c>
      <c r="C940">
        <v>1276.4558608254811</v>
      </c>
      <c r="D940">
        <v>982.87101283562049</v>
      </c>
    </row>
    <row r="941" spans="2:4" hidden="1" outlineLevel="1" x14ac:dyDescent="0.35">
      <c r="B941">
        <v>934</v>
      </c>
      <c r="C941">
        <v>880.02177171808046</v>
      </c>
      <c r="D941">
        <v>677.61676422292203</v>
      </c>
    </row>
    <row r="942" spans="2:4" hidden="1" outlineLevel="1" x14ac:dyDescent="0.35">
      <c r="B942">
        <v>935</v>
      </c>
      <c r="C942">
        <v>535.43664433773415</v>
      </c>
      <c r="D942">
        <v>412.28621614005527</v>
      </c>
    </row>
    <row r="943" spans="2:4" hidden="1" outlineLevel="1" x14ac:dyDescent="0.35">
      <c r="B943">
        <v>936</v>
      </c>
      <c r="C943">
        <v>424.09718309068256</v>
      </c>
      <c r="D943">
        <v>326.55483097982557</v>
      </c>
    </row>
    <row r="944" spans="2:4" hidden="1" outlineLevel="1" x14ac:dyDescent="0.35">
      <c r="B944">
        <v>937</v>
      </c>
      <c r="C944">
        <v>1136.560186993454</v>
      </c>
      <c r="D944">
        <v>875.15134398495957</v>
      </c>
    </row>
    <row r="945" spans="2:4" hidden="1" outlineLevel="1" x14ac:dyDescent="0.35">
      <c r="B945">
        <v>938</v>
      </c>
      <c r="C945">
        <v>952.66133323414965</v>
      </c>
      <c r="D945">
        <v>733.54922659029523</v>
      </c>
    </row>
    <row r="946" spans="2:4" hidden="1" outlineLevel="1" x14ac:dyDescent="0.35">
      <c r="B946">
        <v>939</v>
      </c>
      <c r="C946">
        <v>885.91184698561551</v>
      </c>
      <c r="D946">
        <v>682.15212217892395</v>
      </c>
    </row>
    <row r="947" spans="2:4" hidden="1" outlineLevel="1" x14ac:dyDescent="0.35">
      <c r="B947">
        <v>940</v>
      </c>
      <c r="C947">
        <v>1150.2732205865009</v>
      </c>
      <c r="D947">
        <v>885.71037985160569</v>
      </c>
    </row>
    <row r="948" spans="2:4" hidden="1" outlineLevel="1" x14ac:dyDescent="0.35">
      <c r="B948">
        <v>941</v>
      </c>
      <c r="C948">
        <v>365.7790963051408</v>
      </c>
      <c r="D948">
        <v>281.64990415495839</v>
      </c>
    </row>
    <row r="949" spans="2:4" hidden="1" outlineLevel="1" x14ac:dyDescent="0.35">
      <c r="B949">
        <v>942</v>
      </c>
      <c r="C949">
        <v>699.64954363880281</v>
      </c>
      <c r="D949">
        <v>538.73014860187811</v>
      </c>
    </row>
    <row r="950" spans="2:4" hidden="1" outlineLevel="1" x14ac:dyDescent="0.35">
      <c r="B950">
        <v>943</v>
      </c>
      <c r="C950">
        <v>212.57728236086513</v>
      </c>
      <c r="D950">
        <v>163.68450741786617</v>
      </c>
    </row>
    <row r="951" spans="2:4" hidden="1" outlineLevel="1" x14ac:dyDescent="0.35">
      <c r="B951">
        <v>944</v>
      </c>
      <c r="C951">
        <v>723.63688979801452</v>
      </c>
      <c r="D951">
        <v>557.20040514447123</v>
      </c>
    </row>
    <row r="952" spans="2:4" hidden="1" outlineLevel="1" x14ac:dyDescent="0.35">
      <c r="B952">
        <v>945</v>
      </c>
      <c r="C952">
        <v>694.89885040211561</v>
      </c>
      <c r="D952">
        <v>535.07211480962906</v>
      </c>
    </row>
    <row r="953" spans="2:4" hidden="1" outlineLevel="1" x14ac:dyDescent="0.35">
      <c r="B953">
        <v>946</v>
      </c>
      <c r="C953">
        <v>1140.465226351648</v>
      </c>
      <c r="D953">
        <v>878.15822429076889</v>
      </c>
    </row>
    <row r="954" spans="2:4" hidden="1" outlineLevel="1" x14ac:dyDescent="0.35">
      <c r="B954">
        <v>947</v>
      </c>
      <c r="C954">
        <v>885.90012351244172</v>
      </c>
      <c r="D954">
        <v>682.1430951045802</v>
      </c>
    </row>
    <row r="955" spans="2:4" hidden="1" outlineLevel="1" x14ac:dyDescent="0.35">
      <c r="B955">
        <v>948</v>
      </c>
      <c r="C955">
        <v>718.23728433079532</v>
      </c>
      <c r="D955">
        <v>553.04270893471232</v>
      </c>
    </row>
    <row r="956" spans="2:4" hidden="1" outlineLevel="1" x14ac:dyDescent="0.35">
      <c r="B956">
        <v>949</v>
      </c>
      <c r="C956">
        <v>668.59512065591503</v>
      </c>
      <c r="D956">
        <v>514.81824290505449</v>
      </c>
    </row>
    <row r="957" spans="2:4" hidden="1" outlineLevel="1" x14ac:dyDescent="0.35">
      <c r="B957">
        <v>950</v>
      </c>
      <c r="C957">
        <v>1315.7769635186428</v>
      </c>
      <c r="D957">
        <v>1013.148261909355</v>
      </c>
    </row>
    <row r="958" spans="2:4" hidden="1" outlineLevel="1" x14ac:dyDescent="0.35">
      <c r="B958">
        <v>951</v>
      </c>
      <c r="C958">
        <v>787.75212184670431</v>
      </c>
      <c r="D958">
        <v>606.5691338219624</v>
      </c>
    </row>
    <row r="959" spans="2:4" hidden="1" outlineLevel="1" x14ac:dyDescent="0.35">
      <c r="B959">
        <v>952</v>
      </c>
      <c r="C959">
        <v>735.93439716461251</v>
      </c>
      <c r="D959">
        <v>566.66948581675172</v>
      </c>
    </row>
    <row r="960" spans="2:4" hidden="1" outlineLevel="1" x14ac:dyDescent="0.35">
      <c r="B960">
        <v>953</v>
      </c>
      <c r="C960">
        <v>1170.6869957320278</v>
      </c>
      <c r="D960">
        <v>901.4289867136614</v>
      </c>
    </row>
    <row r="961" spans="2:4" hidden="1" outlineLevel="1" x14ac:dyDescent="0.35">
      <c r="B961">
        <v>954</v>
      </c>
      <c r="C961">
        <v>1045.5610891355193</v>
      </c>
      <c r="D961">
        <v>805.08203863434971</v>
      </c>
    </row>
    <row r="962" spans="2:4" hidden="1" outlineLevel="1" x14ac:dyDescent="0.35">
      <c r="B962">
        <v>955</v>
      </c>
      <c r="C962">
        <v>979.24769980048643</v>
      </c>
      <c r="D962">
        <v>754.02072884637448</v>
      </c>
    </row>
    <row r="963" spans="2:4" hidden="1" outlineLevel="1" x14ac:dyDescent="0.35">
      <c r="B963">
        <v>956</v>
      </c>
      <c r="C963">
        <v>774.17095023674983</v>
      </c>
      <c r="D963">
        <v>596.11163168229734</v>
      </c>
    </row>
    <row r="964" spans="2:4" hidden="1" outlineLevel="1" x14ac:dyDescent="0.35">
      <c r="B964">
        <v>957</v>
      </c>
      <c r="C964">
        <v>407.02923614547365</v>
      </c>
      <c r="D964">
        <v>313.41251183201467</v>
      </c>
    </row>
    <row r="965" spans="2:4" hidden="1" outlineLevel="1" x14ac:dyDescent="0.35">
      <c r="B965">
        <v>958</v>
      </c>
      <c r="C965">
        <v>1077.9194103950288</v>
      </c>
      <c r="D965">
        <v>829.99794600417215</v>
      </c>
    </row>
    <row r="966" spans="2:4" hidden="1" outlineLevel="1" x14ac:dyDescent="0.35">
      <c r="B966">
        <v>959</v>
      </c>
      <c r="C966">
        <v>1632.4169208390456</v>
      </c>
      <c r="D966">
        <v>1256.9610290460653</v>
      </c>
    </row>
    <row r="967" spans="2:4" hidden="1" outlineLevel="1" x14ac:dyDescent="0.35">
      <c r="B967">
        <v>960</v>
      </c>
      <c r="C967">
        <v>776.75199067561925</v>
      </c>
      <c r="D967">
        <v>598.09903282022685</v>
      </c>
    </row>
    <row r="968" spans="2:4" hidden="1" outlineLevel="1" x14ac:dyDescent="0.35">
      <c r="B968">
        <v>961</v>
      </c>
      <c r="C968">
        <v>588.80447526189403</v>
      </c>
      <c r="D968">
        <v>453.3794459516584</v>
      </c>
    </row>
    <row r="969" spans="2:4" hidden="1" outlineLevel="1" x14ac:dyDescent="0.35">
      <c r="B969">
        <v>962</v>
      </c>
      <c r="C969">
        <v>993.9679962894744</v>
      </c>
      <c r="D969">
        <v>765.35535714289529</v>
      </c>
    </row>
    <row r="970" spans="2:4" hidden="1" outlineLevel="1" x14ac:dyDescent="0.35">
      <c r="B970">
        <v>963</v>
      </c>
      <c r="C970">
        <v>684.05723975884268</v>
      </c>
      <c r="D970">
        <v>526.72407461430885</v>
      </c>
    </row>
    <row r="971" spans="2:4" hidden="1" outlineLevel="1" x14ac:dyDescent="0.35">
      <c r="B971">
        <v>964</v>
      </c>
      <c r="C971">
        <v>981.07622464323356</v>
      </c>
      <c r="D971">
        <v>755.42869297528978</v>
      </c>
    </row>
    <row r="972" spans="2:4" hidden="1" outlineLevel="1" x14ac:dyDescent="0.35">
      <c r="B972">
        <v>965</v>
      </c>
      <c r="C972">
        <v>543.88883923779758</v>
      </c>
      <c r="D972">
        <v>418.7944062131042</v>
      </c>
    </row>
    <row r="973" spans="2:4" hidden="1" outlineLevel="1" x14ac:dyDescent="0.35">
      <c r="B973">
        <v>966</v>
      </c>
      <c r="C973">
        <v>658.07667448486927</v>
      </c>
      <c r="D973">
        <v>506.71903935334927</v>
      </c>
    </row>
    <row r="974" spans="2:4" hidden="1" outlineLevel="1" x14ac:dyDescent="0.35">
      <c r="B974">
        <v>967</v>
      </c>
      <c r="C974">
        <v>877.03853177532346</v>
      </c>
      <c r="D974">
        <v>675.31966946699902</v>
      </c>
    </row>
    <row r="975" spans="2:4" hidden="1" outlineLevel="1" x14ac:dyDescent="0.35">
      <c r="B975">
        <v>968</v>
      </c>
      <c r="C975">
        <v>776.7403438556413</v>
      </c>
      <c r="D975">
        <v>598.09006476884372</v>
      </c>
    </row>
    <row r="976" spans="2:4" hidden="1" outlineLevel="1" x14ac:dyDescent="0.35">
      <c r="B976">
        <v>969</v>
      </c>
      <c r="C976">
        <v>763.97137468843459</v>
      </c>
      <c r="D976">
        <v>588.25795851009457</v>
      </c>
    </row>
    <row r="977" spans="2:4" hidden="1" outlineLevel="1" x14ac:dyDescent="0.35">
      <c r="B977">
        <v>970</v>
      </c>
      <c r="C977">
        <v>710.95580092401974</v>
      </c>
      <c r="D977">
        <v>547.4359667114951</v>
      </c>
    </row>
    <row r="978" spans="2:4" hidden="1" outlineLevel="1" x14ac:dyDescent="0.35">
      <c r="B978">
        <v>971</v>
      </c>
      <c r="C978">
        <v>535.87756146274137</v>
      </c>
      <c r="D978">
        <v>412.62572232631089</v>
      </c>
    </row>
    <row r="979" spans="2:4" hidden="1" outlineLevel="1" x14ac:dyDescent="0.35">
      <c r="B979">
        <v>972</v>
      </c>
      <c r="C979">
        <v>526.63510376068814</v>
      </c>
      <c r="D979">
        <v>405.5090298957299</v>
      </c>
    </row>
    <row r="980" spans="2:4" hidden="1" outlineLevel="1" x14ac:dyDescent="0.35">
      <c r="B980">
        <v>973</v>
      </c>
      <c r="C980">
        <v>975.64282092412236</v>
      </c>
      <c r="D980">
        <v>751.24497211157427</v>
      </c>
    </row>
    <row r="981" spans="2:4" hidden="1" outlineLevel="1" x14ac:dyDescent="0.35">
      <c r="B981">
        <v>974</v>
      </c>
      <c r="C981">
        <v>961.38535338817735</v>
      </c>
      <c r="D981">
        <v>740.26672210889649</v>
      </c>
    </row>
    <row r="982" spans="2:4" hidden="1" outlineLevel="1" x14ac:dyDescent="0.35">
      <c r="B982">
        <v>975</v>
      </c>
      <c r="C982">
        <v>1309.7230963052994</v>
      </c>
      <c r="D982">
        <v>1008.4867841550805</v>
      </c>
    </row>
    <row r="983" spans="2:4" hidden="1" outlineLevel="1" x14ac:dyDescent="0.35">
      <c r="B983">
        <v>976</v>
      </c>
      <c r="C983">
        <v>1133.5734750643946</v>
      </c>
      <c r="D983">
        <v>872.85157579958377</v>
      </c>
    </row>
    <row r="984" spans="2:4" hidden="1" outlineLevel="1" x14ac:dyDescent="0.35">
      <c r="B984">
        <v>977</v>
      </c>
      <c r="C984">
        <v>725.65694967565184</v>
      </c>
      <c r="D984">
        <v>558.75585125025202</v>
      </c>
    </row>
    <row r="985" spans="2:4" hidden="1" outlineLevel="1" x14ac:dyDescent="0.35">
      <c r="B985">
        <v>978</v>
      </c>
      <c r="C985">
        <v>506.60297975229793</v>
      </c>
      <c r="D985">
        <v>390.08429440926943</v>
      </c>
    </row>
    <row r="986" spans="2:4" hidden="1" outlineLevel="1" x14ac:dyDescent="0.35">
      <c r="B986">
        <v>979</v>
      </c>
      <c r="C986">
        <v>651.47763101472003</v>
      </c>
      <c r="D986">
        <v>501.63777588133451</v>
      </c>
    </row>
    <row r="987" spans="2:4" hidden="1" outlineLevel="1" x14ac:dyDescent="0.35">
      <c r="B987">
        <v>980</v>
      </c>
      <c r="C987">
        <v>718.70327674028681</v>
      </c>
      <c r="D987">
        <v>553.40152309002076</v>
      </c>
    </row>
    <row r="988" spans="2:4" hidden="1" outlineLevel="1" x14ac:dyDescent="0.35">
      <c r="B988">
        <v>981</v>
      </c>
      <c r="C988">
        <v>1396.9352889482627</v>
      </c>
      <c r="D988">
        <v>1075.6401724901623</v>
      </c>
    </row>
    <row r="989" spans="2:4" hidden="1" outlineLevel="1" x14ac:dyDescent="0.35">
      <c r="B989">
        <v>982</v>
      </c>
      <c r="C989">
        <v>622.0864701149585</v>
      </c>
      <c r="D989">
        <v>479.00658198851801</v>
      </c>
    </row>
    <row r="990" spans="2:4" hidden="1" outlineLevel="1" x14ac:dyDescent="0.35">
      <c r="B990">
        <v>983</v>
      </c>
      <c r="C990">
        <v>319.14368980635282</v>
      </c>
      <c r="D990">
        <v>245.74064115089169</v>
      </c>
    </row>
    <row r="991" spans="2:4" hidden="1" outlineLevel="1" x14ac:dyDescent="0.35">
      <c r="B991">
        <v>984</v>
      </c>
      <c r="C991">
        <v>1393.8417255426075</v>
      </c>
      <c r="D991">
        <v>1073.2581286678078</v>
      </c>
    </row>
    <row r="992" spans="2:4" hidden="1" outlineLevel="1" x14ac:dyDescent="0.35">
      <c r="B992">
        <v>985</v>
      </c>
      <c r="C992">
        <v>2658.4822557347429</v>
      </c>
      <c r="D992">
        <v>2047.0313369157518</v>
      </c>
    </row>
    <row r="993" spans="2:4" hidden="1" outlineLevel="1" x14ac:dyDescent="0.35">
      <c r="B993">
        <v>986</v>
      </c>
      <c r="C993">
        <v>1533.9587303449348</v>
      </c>
      <c r="D993">
        <v>1181.1482223655998</v>
      </c>
    </row>
    <row r="994" spans="2:4" hidden="1" outlineLevel="1" x14ac:dyDescent="0.35">
      <c r="B994">
        <v>987</v>
      </c>
      <c r="C994">
        <v>1261.8455684221803</v>
      </c>
      <c r="D994">
        <v>971.62108768507892</v>
      </c>
    </row>
    <row r="995" spans="2:4" hidden="1" outlineLevel="1" x14ac:dyDescent="0.35">
      <c r="B995">
        <v>988</v>
      </c>
      <c r="C995">
        <v>1303.7356401251975</v>
      </c>
      <c r="D995">
        <v>1003.8764428964021</v>
      </c>
    </row>
    <row r="996" spans="2:4" hidden="1" outlineLevel="1" x14ac:dyDescent="0.35">
      <c r="B996">
        <v>989</v>
      </c>
      <c r="C996">
        <v>777.82049812563309</v>
      </c>
      <c r="D996">
        <v>598.92178355673752</v>
      </c>
    </row>
    <row r="997" spans="2:4" hidden="1" outlineLevel="1" x14ac:dyDescent="0.35">
      <c r="B997">
        <v>990</v>
      </c>
      <c r="C997">
        <v>2050.4092110644006</v>
      </c>
      <c r="D997">
        <v>1578.8150925195882</v>
      </c>
    </row>
    <row r="998" spans="2:4" hidden="1" outlineLevel="1" x14ac:dyDescent="0.35">
      <c r="B998">
        <v>991</v>
      </c>
      <c r="C998">
        <v>261.80874494619809</v>
      </c>
      <c r="D998">
        <v>201.59273360857253</v>
      </c>
    </row>
    <row r="999" spans="2:4" hidden="1" outlineLevel="1" x14ac:dyDescent="0.35">
      <c r="B999">
        <v>992</v>
      </c>
      <c r="C999">
        <v>961.32469392745281</v>
      </c>
      <c r="D999">
        <v>740.22001432413867</v>
      </c>
    </row>
    <row r="1000" spans="2:4" hidden="1" outlineLevel="1" x14ac:dyDescent="0.35">
      <c r="B1000">
        <v>993</v>
      </c>
      <c r="C1000">
        <v>461.89520010071413</v>
      </c>
      <c r="D1000">
        <v>355.6593040775499</v>
      </c>
    </row>
    <row r="1001" spans="2:4" hidden="1" outlineLevel="1" x14ac:dyDescent="0.35">
      <c r="B1001">
        <v>994</v>
      </c>
      <c r="C1001">
        <v>825.7095300975102</v>
      </c>
      <c r="D1001">
        <v>635.79633817508284</v>
      </c>
    </row>
    <row r="1002" spans="2:4" hidden="1" outlineLevel="1" x14ac:dyDescent="0.35">
      <c r="B1002">
        <v>995</v>
      </c>
      <c r="C1002">
        <v>751.81956425064618</v>
      </c>
      <c r="D1002">
        <v>578.90106447299763</v>
      </c>
    </row>
    <row r="1003" spans="2:4" hidden="1" outlineLevel="1" x14ac:dyDescent="0.35">
      <c r="B1003">
        <v>996</v>
      </c>
      <c r="C1003">
        <v>656.11292802572711</v>
      </c>
      <c r="D1003">
        <v>505.20695457980986</v>
      </c>
    </row>
    <row r="1004" spans="2:4" hidden="1" outlineLevel="1" x14ac:dyDescent="0.35">
      <c r="B1004">
        <v>997</v>
      </c>
      <c r="C1004">
        <v>1118.4701408788194</v>
      </c>
      <c r="D1004">
        <v>861.2220084766908</v>
      </c>
    </row>
    <row r="1005" spans="2:4" hidden="1" outlineLevel="1" x14ac:dyDescent="0.35">
      <c r="B1005">
        <v>998</v>
      </c>
      <c r="C1005">
        <v>549.48788007538167</v>
      </c>
      <c r="D1005">
        <v>423.1056676580439</v>
      </c>
    </row>
    <row r="1006" spans="2:4" hidden="1" outlineLevel="1" x14ac:dyDescent="0.35">
      <c r="B1006">
        <v>999</v>
      </c>
      <c r="C1006">
        <v>227.42968937128421</v>
      </c>
      <c r="D1006">
        <v>175.12086081588885</v>
      </c>
    </row>
    <row r="1007" spans="2:4" hidden="1" outlineLevel="1" x14ac:dyDescent="0.35">
      <c r="B1007">
        <v>1000</v>
      </c>
      <c r="C1007">
        <v>1049.8034331812914</v>
      </c>
      <c r="D1007">
        <v>808.34864354959439</v>
      </c>
    </row>
    <row r="1008" spans="2:4" collapsed="1" x14ac:dyDescent="0.35">
      <c r="B1008" t="s">
        <v>2</v>
      </c>
      <c r="C1008">
        <v>912.2667511078813</v>
      </c>
      <c r="D1008">
        <v>702.44539835306864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E9ECB-1ED2-485B-B183-8B0E734F9906}">
  <dimension ref="A1:S30"/>
  <sheetViews>
    <sheetView zoomScale="78" zoomScaleNormal="78" workbookViewId="0">
      <selection activeCell="G2" sqref="G2"/>
    </sheetView>
  </sheetViews>
  <sheetFormatPr defaultRowHeight="14.5" x14ac:dyDescent="0.35"/>
  <cols>
    <col min="1" max="1" width="8.6328125" customWidth="1"/>
    <col min="14" max="19" width="8" customWidth="1"/>
  </cols>
  <sheetData>
    <row r="1" spans="1:19" x14ac:dyDescent="0.35">
      <c r="E1" t="s">
        <v>62</v>
      </c>
      <c r="F1">
        <v>20</v>
      </c>
      <c r="G1" t="str">
        <f t="array" ref="G1:L1">TRANSPOSE(Crops!B3:B8)</f>
        <v>Alfalfa</v>
      </c>
      <c r="H1" t="str">
        <v>Bananas</v>
      </c>
      <c r="I1" t="str">
        <v>Beans</v>
      </c>
      <c r="J1" t="str">
        <v>Cabbage</v>
      </c>
      <c r="K1" t="str">
        <v>Citrus</v>
      </c>
      <c r="L1" t="str">
        <v>Oats</v>
      </c>
      <c r="S1">
        <v>1</v>
      </c>
    </row>
    <row r="2" spans="1:19" ht="16.5" customHeight="1" x14ac:dyDescent="0.35">
      <c r="B2" t="s">
        <v>12</v>
      </c>
      <c r="C2" t="s">
        <v>9</v>
      </c>
      <c r="D2" t="s">
        <v>10</v>
      </c>
      <c r="E2" t="s">
        <v>11</v>
      </c>
      <c r="F2" s="4">
        <f>B5</f>
        <v>0</v>
      </c>
      <c r="G2">
        <f t="array" ref="G2:L2">TRANSPOSE(Crops!O3:O8)</f>
        <v>31</v>
      </c>
      <c r="H2">
        <v>47</v>
      </c>
      <c r="I2">
        <v>11.999999999999998</v>
      </c>
      <c r="J2">
        <v>14</v>
      </c>
      <c r="K2">
        <v>35</v>
      </c>
      <c r="L2">
        <v>18</v>
      </c>
    </row>
    <row r="3" spans="1:19" ht="16.5" customHeight="1" x14ac:dyDescent="0.35">
      <c r="A3" t="s">
        <v>8</v>
      </c>
      <c r="B3">
        <v>14</v>
      </c>
      <c r="C3">
        <v>4.0000000000000001E-3</v>
      </c>
      <c r="D3">
        <v>-0.2</v>
      </c>
      <c r="E3">
        <v>0</v>
      </c>
      <c r="F3">
        <v>10</v>
      </c>
      <c r="G3">
        <f t="dataTable" ref="G3:L12" dt2D="1" dtr="1" r1="B3" r2="A5"/>
        <v>0</v>
      </c>
      <c r="H3">
        <v>0</v>
      </c>
      <c r="I3">
        <v>0.5840000000000003</v>
      </c>
      <c r="J3">
        <v>0.1359999999999999</v>
      </c>
      <c r="K3">
        <v>0</v>
      </c>
      <c r="L3">
        <v>0</v>
      </c>
      <c r="N3">
        <f>INDEX($G3:$L3,'Planting Decisions'!$AG$14)</f>
        <v>0.5840000000000003</v>
      </c>
      <c r="O3">
        <f>INDEX($G3:$L3,'Planting Decisions'!$AG$15)</f>
        <v>0</v>
      </c>
      <c r="P3">
        <f>INDEX($G3:$L3,'Planting Decisions'!$AG$16)</f>
        <v>0</v>
      </c>
      <c r="Q3">
        <f>INDEX($G3:$L3,'Planting Decisions'!$AG$17)</f>
        <v>0.1359999999999999</v>
      </c>
    </row>
    <row r="4" spans="1:19" ht="16.5" customHeight="1" x14ac:dyDescent="0.35">
      <c r="A4" s="1"/>
      <c r="B4" s="1" t="s">
        <v>53</v>
      </c>
      <c r="F4">
        <f>F3+$F$1</f>
        <v>30</v>
      </c>
      <c r="G4">
        <v>0.79600000000000004</v>
      </c>
      <c r="H4">
        <v>0</v>
      </c>
      <c r="I4">
        <v>1</v>
      </c>
      <c r="J4">
        <v>1</v>
      </c>
      <c r="K4">
        <v>0</v>
      </c>
      <c r="L4">
        <v>1</v>
      </c>
      <c r="N4">
        <f>INDEX($G4:$L4,'Planting Decisions'!$AG$14)</f>
        <v>1</v>
      </c>
      <c r="O4">
        <f>INDEX($G4:$L4,'Planting Decisions'!$AG$15)</f>
        <v>1</v>
      </c>
      <c r="P4">
        <f>INDEX($G4:$L4,'Planting Decisions'!$AG$16)</f>
        <v>0.79600000000000004</v>
      </c>
      <c r="Q4">
        <f>INDEX($G4:$L4,'Planting Decisions'!$AG$17)</f>
        <v>1</v>
      </c>
    </row>
    <row r="5" spans="1:19" ht="16.5" customHeight="1" x14ac:dyDescent="0.35">
      <c r="A5" s="2">
        <v>6</v>
      </c>
      <c r="B5" s="3">
        <f>1-MIN(1,MAX(0,$C$3*(A5-$B$3)^2+$D$3*(A5-$B$3)+$E$3))</f>
        <v>0</v>
      </c>
      <c r="F5">
        <f t="shared" ref="F5:F12" si="0">F4+$F$1</f>
        <v>50</v>
      </c>
      <c r="G5">
        <v>1</v>
      </c>
      <c r="H5">
        <v>1</v>
      </c>
      <c r="I5">
        <v>1</v>
      </c>
      <c r="J5">
        <v>1</v>
      </c>
      <c r="K5">
        <v>1</v>
      </c>
      <c r="L5">
        <v>1</v>
      </c>
      <c r="N5">
        <f>INDEX($G5:$L5,'Planting Decisions'!$AG$14)</f>
        <v>1</v>
      </c>
      <c r="O5">
        <f>INDEX($G5:$L5,'Planting Decisions'!$AG$15)</f>
        <v>1</v>
      </c>
      <c r="P5">
        <f>INDEX($G5:$L5,'Planting Decisions'!$AG$16)</f>
        <v>1</v>
      </c>
      <c r="Q5">
        <f>INDEX($G5:$L5,'Planting Decisions'!$AG$17)</f>
        <v>1</v>
      </c>
    </row>
    <row r="6" spans="1:19" ht="16.5" customHeight="1" x14ac:dyDescent="0.35">
      <c r="F6">
        <f t="shared" si="0"/>
        <v>70</v>
      </c>
      <c r="G6">
        <v>1</v>
      </c>
      <c r="H6">
        <v>1</v>
      </c>
      <c r="I6">
        <v>0</v>
      </c>
      <c r="J6">
        <v>0</v>
      </c>
      <c r="K6">
        <v>1</v>
      </c>
      <c r="L6">
        <v>0.58399999999999963</v>
      </c>
      <c r="N6">
        <f>INDEX($G6:$L6,'Planting Decisions'!$AG$14)</f>
        <v>0</v>
      </c>
      <c r="O6">
        <f>INDEX($G6:$L6,'Planting Decisions'!$AG$15)</f>
        <v>0.58399999999999963</v>
      </c>
      <c r="P6">
        <f>INDEX($G6:$L6,'Planting Decisions'!$AG$16)</f>
        <v>1</v>
      </c>
      <c r="Q6">
        <f>INDEX($G6:$L6,'Planting Decisions'!$AG$17)</f>
        <v>0</v>
      </c>
    </row>
    <row r="7" spans="1:19" ht="16.5" customHeight="1" x14ac:dyDescent="0.35">
      <c r="A7" t="s">
        <v>1</v>
      </c>
      <c r="B7" t="s">
        <v>44</v>
      </c>
      <c r="C7" t="s">
        <v>43</v>
      </c>
      <c r="F7">
        <f t="shared" si="0"/>
        <v>90</v>
      </c>
      <c r="G7">
        <v>0</v>
      </c>
      <c r="H7">
        <v>1</v>
      </c>
      <c r="I7">
        <v>0</v>
      </c>
      <c r="J7">
        <v>0</v>
      </c>
      <c r="K7">
        <v>0</v>
      </c>
      <c r="L7">
        <v>0</v>
      </c>
      <c r="N7">
        <f>INDEX($G7:$L7,'Planting Decisions'!$AG$14)</f>
        <v>0</v>
      </c>
      <c r="O7">
        <f>INDEX($G7:$L7,'Planting Decisions'!$AG$15)</f>
        <v>0</v>
      </c>
      <c r="P7">
        <f>INDEX($G7:$L7,'Planting Decisions'!$AG$16)</f>
        <v>0</v>
      </c>
      <c r="Q7">
        <f>INDEX($G7:$L7,'Planting Decisions'!$AG$17)</f>
        <v>0</v>
      </c>
    </row>
    <row r="8" spans="1:19" ht="16.5" customHeight="1" x14ac:dyDescent="0.35">
      <c r="A8">
        <v>25</v>
      </c>
      <c r="C8">
        <v>13.77</v>
      </c>
      <c r="F8">
        <f t="shared" si="0"/>
        <v>110</v>
      </c>
      <c r="G8">
        <v>0</v>
      </c>
      <c r="H8">
        <v>0</v>
      </c>
      <c r="I8">
        <v>0</v>
      </c>
      <c r="J8">
        <v>0</v>
      </c>
      <c r="K8">
        <v>0</v>
      </c>
      <c r="L8">
        <v>0</v>
      </c>
      <c r="N8">
        <f>INDEX($G8:$L8,'Planting Decisions'!$AG$14)</f>
        <v>0</v>
      </c>
      <c r="O8">
        <f>INDEX($G8:$L8,'Planting Decisions'!$AG$15)</f>
        <v>0</v>
      </c>
      <c r="P8">
        <f>INDEX($G8:$L8,'Planting Decisions'!$AG$16)</f>
        <v>0</v>
      </c>
      <c r="Q8">
        <f>INDEX($G8:$L8,'Planting Decisions'!$AG$17)</f>
        <v>0</v>
      </c>
    </row>
    <row r="9" spans="1:19" ht="16.5" customHeight="1" x14ac:dyDescent="0.35">
      <c r="F9">
        <f t="shared" si="0"/>
        <v>130</v>
      </c>
      <c r="G9">
        <v>0</v>
      </c>
      <c r="H9">
        <v>0</v>
      </c>
      <c r="I9">
        <v>0</v>
      </c>
      <c r="J9">
        <v>0</v>
      </c>
      <c r="K9">
        <v>0</v>
      </c>
      <c r="L9">
        <v>0</v>
      </c>
      <c r="N9">
        <f>INDEX($G9:$L9,'Planting Decisions'!$AG$14)</f>
        <v>0</v>
      </c>
      <c r="O9">
        <f>INDEX($G9:$L9,'Planting Decisions'!$AG$15)</f>
        <v>0</v>
      </c>
      <c r="P9">
        <f>INDEX($G9:$L9,'Planting Decisions'!$AG$16)</f>
        <v>0</v>
      </c>
      <c r="Q9">
        <f>INDEX($G9:$L9,'Planting Decisions'!$AG$17)</f>
        <v>0</v>
      </c>
    </row>
    <row r="10" spans="1:19" ht="16.5" customHeight="1" x14ac:dyDescent="0.35">
      <c r="F10">
        <f t="shared" si="0"/>
        <v>150</v>
      </c>
      <c r="G10">
        <v>0</v>
      </c>
      <c r="H10">
        <v>0</v>
      </c>
      <c r="I10">
        <v>0</v>
      </c>
      <c r="J10">
        <v>0</v>
      </c>
      <c r="K10">
        <v>0</v>
      </c>
      <c r="L10">
        <v>0</v>
      </c>
      <c r="N10">
        <f>INDEX($G10:$L10,'Planting Decisions'!$AG$14)</f>
        <v>0</v>
      </c>
      <c r="O10">
        <f>INDEX($G10:$L10,'Planting Decisions'!$AG$15)</f>
        <v>0</v>
      </c>
      <c r="P10">
        <f>INDEX($G10:$L10,'Planting Decisions'!$AG$16)</f>
        <v>0</v>
      </c>
      <c r="Q10">
        <f>INDEX($G10:$L10,'Planting Decisions'!$AG$17)</f>
        <v>0</v>
      </c>
    </row>
    <row r="11" spans="1:19" ht="16.5" customHeight="1" x14ac:dyDescent="0.35">
      <c r="F11">
        <f t="shared" si="0"/>
        <v>170</v>
      </c>
      <c r="G11">
        <v>0</v>
      </c>
      <c r="H11">
        <v>0</v>
      </c>
      <c r="I11">
        <v>0</v>
      </c>
      <c r="J11">
        <v>0</v>
      </c>
      <c r="K11">
        <v>0</v>
      </c>
      <c r="L11">
        <v>0</v>
      </c>
      <c r="N11">
        <f>INDEX($G11:$L11,'Planting Decisions'!$AG$14)</f>
        <v>0</v>
      </c>
      <c r="O11">
        <f>INDEX($G11:$L11,'Planting Decisions'!$AG$15)</f>
        <v>0</v>
      </c>
      <c r="P11">
        <f>INDEX($G11:$L11,'Planting Decisions'!$AG$16)</f>
        <v>0</v>
      </c>
      <c r="Q11">
        <f>INDEX($G11:$L11,'Planting Decisions'!$AG$17)</f>
        <v>0</v>
      </c>
    </row>
    <row r="12" spans="1:19" ht="16.5" customHeight="1" x14ac:dyDescent="0.35">
      <c r="F12">
        <f t="shared" si="0"/>
        <v>190</v>
      </c>
      <c r="G12">
        <v>0</v>
      </c>
      <c r="H12">
        <v>0</v>
      </c>
      <c r="I12">
        <v>0</v>
      </c>
      <c r="J12">
        <v>0</v>
      </c>
      <c r="K12">
        <v>0</v>
      </c>
      <c r="L12">
        <v>0</v>
      </c>
      <c r="N12">
        <f>INDEX($G12:$L12,'Planting Decisions'!$AG$14)</f>
        <v>0</v>
      </c>
      <c r="O12">
        <f>INDEX($G12:$L12,'Planting Decisions'!$AG$15)</f>
        <v>0</v>
      </c>
      <c r="P12">
        <f>INDEX($G12:$L12,'Planting Decisions'!$AG$16)</f>
        <v>0</v>
      </c>
      <c r="Q12">
        <f>INDEX($G12:$L12,'Planting Decisions'!$AG$17)</f>
        <v>0</v>
      </c>
    </row>
    <row r="13" spans="1:19" ht="16.5" customHeight="1" x14ac:dyDescent="0.35"/>
    <row r="14" spans="1:19" ht="16.5" customHeight="1" x14ac:dyDescent="0.35"/>
    <row r="15" spans="1:19" ht="16.5" customHeight="1" x14ac:dyDescent="0.35">
      <c r="B15" t="s">
        <v>14</v>
      </c>
      <c r="F15" s="4">
        <f>B18</f>
        <v>1</v>
      </c>
      <c r="G15">
        <f t="array" ref="G15:L15">TRANSPOSE(Crops!E3:E8)</f>
        <v>6</v>
      </c>
      <c r="H15">
        <v>5</v>
      </c>
      <c r="I15">
        <v>5.5</v>
      </c>
      <c r="J15">
        <v>4.5</v>
      </c>
      <c r="K15">
        <v>5</v>
      </c>
      <c r="L15">
        <v>4.5</v>
      </c>
    </row>
    <row r="16" spans="1:19" ht="16.5" customHeight="1" x14ac:dyDescent="0.35">
      <c r="A16" t="s">
        <v>13</v>
      </c>
      <c r="B16">
        <v>6</v>
      </c>
      <c r="F16">
        <v>1</v>
      </c>
      <c r="G16">
        <f t="dataTable" ref="G16:L25" dt2D="1" dtr="1" r1="B16" r2="A18"/>
        <v>0</v>
      </c>
      <c r="H16">
        <v>0</v>
      </c>
      <c r="I16">
        <v>0</v>
      </c>
      <c r="J16">
        <v>0</v>
      </c>
      <c r="K16">
        <v>0</v>
      </c>
      <c r="L16">
        <v>0</v>
      </c>
      <c r="N16">
        <f>INDEX($G16:$L16,'Planting Decisions'!$AG$14)</f>
        <v>0</v>
      </c>
      <c r="O16">
        <f>INDEX($G16:$L16,'Planting Decisions'!$AG$15)</f>
        <v>0</v>
      </c>
      <c r="P16">
        <f>INDEX($G16:$L16,'Planting Decisions'!$AG$16)</f>
        <v>0</v>
      </c>
      <c r="Q16">
        <f>INDEX($G16:$L16,'Planting Decisions'!$AG$17)</f>
        <v>0</v>
      </c>
    </row>
    <row r="17" spans="1:17" ht="16.5" customHeight="1" x14ac:dyDescent="0.35">
      <c r="A17" s="1"/>
      <c r="B17" s="1" t="s">
        <v>52</v>
      </c>
      <c r="F17">
        <v>2</v>
      </c>
      <c r="G17">
        <v>0</v>
      </c>
      <c r="H17">
        <v>0</v>
      </c>
      <c r="I17">
        <v>0</v>
      </c>
      <c r="J17">
        <v>0</v>
      </c>
      <c r="K17">
        <v>0</v>
      </c>
      <c r="L17">
        <v>0</v>
      </c>
      <c r="N17">
        <f>INDEX($G17:$L17,'Planting Decisions'!$AG$14)</f>
        <v>0</v>
      </c>
      <c r="O17">
        <f>INDEX($G17:$L17,'Planting Decisions'!$AG$15)</f>
        <v>0</v>
      </c>
      <c r="P17">
        <f>INDEX($G17:$L17,'Planting Decisions'!$AG$16)</f>
        <v>0</v>
      </c>
      <c r="Q17">
        <f>INDEX($G17:$L17,'Planting Decisions'!$AG$17)</f>
        <v>0</v>
      </c>
    </row>
    <row r="18" spans="1:17" ht="16.5" customHeight="1" x14ac:dyDescent="0.35">
      <c r="A18" s="2">
        <v>6</v>
      </c>
      <c r="B18" s="3">
        <f>1-MIN(MAX(,0,(A18-$B$16)*(1/(3-$B$16))),1)</f>
        <v>1</v>
      </c>
      <c r="F18">
        <v>3</v>
      </c>
      <c r="G18">
        <v>0</v>
      </c>
      <c r="H18">
        <v>0</v>
      </c>
      <c r="I18">
        <v>0</v>
      </c>
      <c r="J18">
        <v>0</v>
      </c>
      <c r="K18">
        <v>0</v>
      </c>
      <c r="L18">
        <v>0</v>
      </c>
      <c r="N18">
        <f>INDEX($G18:$L18,'Planting Decisions'!$AG$14)</f>
        <v>0</v>
      </c>
      <c r="O18">
        <f>INDEX($G18:$L18,'Planting Decisions'!$AG$15)</f>
        <v>0</v>
      </c>
      <c r="P18">
        <f>INDEX($G18:$L18,'Planting Decisions'!$AG$16)</f>
        <v>0</v>
      </c>
      <c r="Q18">
        <f>INDEX($G18:$L18,'Planting Decisions'!$AG$17)</f>
        <v>0</v>
      </c>
    </row>
    <row r="19" spans="1:17" ht="16.5" customHeight="1" x14ac:dyDescent="0.35">
      <c r="F19">
        <v>4</v>
      </c>
      <c r="G19">
        <v>0.33333333333333337</v>
      </c>
      <c r="H19">
        <v>0.5</v>
      </c>
      <c r="I19">
        <v>0.39999999999999991</v>
      </c>
      <c r="J19">
        <v>0.66666666666666674</v>
      </c>
      <c r="K19">
        <v>0.5</v>
      </c>
      <c r="L19">
        <v>0.66666666666666674</v>
      </c>
      <c r="N19">
        <f>INDEX($G19:$L19,'Planting Decisions'!$AG$14)</f>
        <v>0.39999999999999991</v>
      </c>
      <c r="O19">
        <f>INDEX($G19:$L19,'Planting Decisions'!$AG$15)</f>
        <v>0.66666666666666674</v>
      </c>
      <c r="P19">
        <f>INDEX($G19:$L19,'Planting Decisions'!$AG$16)</f>
        <v>0.33333333333333337</v>
      </c>
      <c r="Q19">
        <f>INDEX($G19:$L19,'Planting Decisions'!$AG$17)</f>
        <v>0.66666666666666674</v>
      </c>
    </row>
    <row r="20" spans="1:17" ht="16.5" customHeight="1" x14ac:dyDescent="0.35">
      <c r="A20" s="2">
        <v>6</v>
      </c>
      <c r="F20">
        <v>5</v>
      </c>
      <c r="G20">
        <v>0.66666666666666674</v>
      </c>
      <c r="H20">
        <v>1</v>
      </c>
      <c r="I20">
        <v>0.8</v>
      </c>
      <c r="J20">
        <v>1</v>
      </c>
      <c r="K20">
        <v>1</v>
      </c>
      <c r="L20">
        <v>1</v>
      </c>
      <c r="N20">
        <f>INDEX($G20:$L20,'Planting Decisions'!$AG$14)</f>
        <v>0.8</v>
      </c>
      <c r="O20">
        <f>INDEX($G20:$L20,'Planting Decisions'!$AG$15)</f>
        <v>1</v>
      </c>
      <c r="P20">
        <f>INDEX($G20:$L20,'Planting Decisions'!$AG$16)</f>
        <v>0.66666666666666674</v>
      </c>
      <c r="Q20">
        <f>INDEX($G20:$L20,'Planting Decisions'!$AG$17)</f>
        <v>1</v>
      </c>
    </row>
    <row r="21" spans="1:17" ht="16.5" customHeight="1" x14ac:dyDescent="0.35">
      <c r="F21">
        <v>6</v>
      </c>
      <c r="G21">
        <v>1</v>
      </c>
      <c r="H21">
        <v>1</v>
      </c>
      <c r="I21">
        <v>1</v>
      </c>
      <c r="J21">
        <v>1</v>
      </c>
      <c r="K21">
        <v>1</v>
      </c>
      <c r="L21">
        <v>1</v>
      </c>
      <c r="N21">
        <f>INDEX($G21:$L21,'Planting Decisions'!$AG$14)</f>
        <v>1</v>
      </c>
      <c r="O21">
        <f>INDEX($G21:$L21,'Planting Decisions'!$AG$15)</f>
        <v>1</v>
      </c>
      <c r="P21">
        <f>INDEX($G21:$L21,'Planting Decisions'!$AG$16)</f>
        <v>1</v>
      </c>
      <c r="Q21">
        <f>INDEX($G21:$L21,'Planting Decisions'!$AG$17)</f>
        <v>1</v>
      </c>
    </row>
    <row r="22" spans="1:17" ht="16.5" customHeight="1" x14ac:dyDescent="0.35">
      <c r="F22">
        <v>7</v>
      </c>
      <c r="G22">
        <v>1</v>
      </c>
      <c r="H22">
        <v>1</v>
      </c>
      <c r="I22">
        <v>1</v>
      </c>
      <c r="J22">
        <v>1</v>
      </c>
      <c r="K22">
        <v>1</v>
      </c>
      <c r="L22">
        <v>1</v>
      </c>
      <c r="N22">
        <f>INDEX($G22:$L22,'Planting Decisions'!$AG$14)</f>
        <v>1</v>
      </c>
      <c r="O22">
        <f>INDEX($G22:$L22,'Planting Decisions'!$AG$15)</f>
        <v>1</v>
      </c>
      <c r="P22">
        <f>INDEX($G22:$L22,'Planting Decisions'!$AG$16)</f>
        <v>1</v>
      </c>
      <c r="Q22">
        <f>INDEX($G22:$L22,'Planting Decisions'!$AG$17)</f>
        <v>1</v>
      </c>
    </row>
    <row r="23" spans="1:17" ht="16.5" customHeight="1" x14ac:dyDescent="0.35">
      <c r="F23">
        <v>8</v>
      </c>
      <c r="G23">
        <v>1</v>
      </c>
      <c r="H23">
        <v>1</v>
      </c>
      <c r="I23">
        <v>1</v>
      </c>
      <c r="J23">
        <v>1</v>
      </c>
      <c r="K23">
        <v>1</v>
      </c>
      <c r="L23">
        <v>1</v>
      </c>
      <c r="N23">
        <f>INDEX($G23:$L23,'Planting Decisions'!$AG$14)</f>
        <v>1</v>
      </c>
      <c r="O23">
        <f>INDEX($G23:$L23,'Planting Decisions'!$AG$15)</f>
        <v>1</v>
      </c>
      <c r="P23">
        <f>INDEX($G23:$L23,'Planting Decisions'!$AG$16)</f>
        <v>1</v>
      </c>
      <c r="Q23">
        <f>INDEX($G23:$L23,'Planting Decisions'!$AG$17)</f>
        <v>1</v>
      </c>
    </row>
    <row r="24" spans="1:17" ht="16.5" customHeight="1" x14ac:dyDescent="0.35">
      <c r="F24">
        <v>9</v>
      </c>
      <c r="G24">
        <v>1</v>
      </c>
      <c r="H24">
        <v>1</v>
      </c>
      <c r="I24">
        <v>1</v>
      </c>
      <c r="J24">
        <v>1</v>
      </c>
      <c r="K24">
        <v>1</v>
      </c>
      <c r="L24">
        <v>1</v>
      </c>
      <c r="N24">
        <f>INDEX($G24:$L24,'Planting Decisions'!$AG$14)</f>
        <v>1</v>
      </c>
      <c r="O24">
        <f>INDEX($G24:$L24,'Planting Decisions'!$AG$15)</f>
        <v>1</v>
      </c>
      <c r="P24">
        <f>INDEX($G24:$L24,'Planting Decisions'!$AG$16)</f>
        <v>1</v>
      </c>
      <c r="Q24">
        <f>INDEX($G24:$L24,'Planting Decisions'!$AG$17)</f>
        <v>1</v>
      </c>
    </row>
    <row r="25" spans="1:17" ht="16.5" customHeight="1" x14ac:dyDescent="0.35">
      <c r="F25">
        <v>10</v>
      </c>
      <c r="G25">
        <v>1</v>
      </c>
      <c r="H25">
        <v>1</v>
      </c>
      <c r="I25">
        <v>1</v>
      </c>
      <c r="J25">
        <v>1</v>
      </c>
      <c r="K25">
        <v>1</v>
      </c>
      <c r="L25">
        <v>1</v>
      </c>
      <c r="N25">
        <f>INDEX(G25:L25,'Planting Decisions'!$AG$14)</f>
        <v>1</v>
      </c>
      <c r="O25">
        <f>INDEX($G25:$L25,'Planting Decisions'!$AG$15)</f>
        <v>1</v>
      </c>
      <c r="P25">
        <f>INDEX($G25:$L25,'Planting Decisions'!$AG$16)</f>
        <v>1</v>
      </c>
      <c r="Q25">
        <f>INDEX($G25:$L25,'Planting Decisions'!$AG$17)</f>
        <v>1</v>
      </c>
    </row>
    <row r="26" spans="1:17" ht="16.5" customHeight="1" x14ac:dyDescent="0.35"/>
    <row r="27" spans="1:17" ht="16.5" customHeight="1" x14ac:dyDescent="0.35"/>
    <row r="28" spans="1:17" ht="16.5" customHeight="1" x14ac:dyDescent="0.35"/>
    <row r="29" spans="1:17" ht="16.5" customHeight="1" x14ac:dyDescent="0.35"/>
    <row r="30" spans="1:17" ht="16.5" customHeight="1" x14ac:dyDescent="0.3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9E20-E4E7-415D-B9E2-0ED12F78E516}">
  <dimension ref="A1:C1003"/>
  <sheetViews>
    <sheetView workbookViewId="0">
      <selection activeCell="C4" sqref="C4"/>
    </sheetView>
  </sheetViews>
  <sheetFormatPr defaultRowHeight="14.5" x14ac:dyDescent="0.35"/>
  <sheetData>
    <row r="1" spans="1:3" ht="70" customHeight="1" x14ac:dyDescent="0.35">
      <c r="A1" s="5">
        <f>'Planting Decisions'!AA6</f>
        <v>1</v>
      </c>
      <c r="B1" t="s">
        <v>21</v>
      </c>
    </row>
    <row r="2" spans="1:3" x14ac:dyDescent="0.35">
      <c r="B2" t="s">
        <v>4</v>
      </c>
      <c r="C2" t="s">
        <v>46</v>
      </c>
    </row>
    <row r="3" spans="1:3" x14ac:dyDescent="0.35">
      <c r="B3" s="11" t="s">
        <v>22</v>
      </c>
      <c r="C3" s="12">
        <f>'Planting Decisions'!$N$15</f>
        <v>480</v>
      </c>
    </row>
    <row r="4" spans="1:3" x14ac:dyDescent="0.35">
      <c r="B4" s="13">
        <v>1</v>
      </c>
      <c r="C4">
        <f t="dataTable" ref="C4:C1003" dt2D="0" dtr="0" r1="A1"/>
        <v>480</v>
      </c>
    </row>
    <row r="5" spans="1:3" x14ac:dyDescent="0.35">
      <c r="B5" s="13">
        <v>2</v>
      </c>
      <c r="C5">
        <v>480</v>
      </c>
    </row>
    <row r="6" spans="1:3" x14ac:dyDescent="0.35">
      <c r="B6" s="13">
        <v>3</v>
      </c>
      <c r="C6">
        <v>480</v>
      </c>
    </row>
    <row r="7" spans="1:3" x14ac:dyDescent="0.35">
      <c r="B7" s="13">
        <v>4</v>
      </c>
      <c r="C7">
        <v>480</v>
      </c>
    </row>
    <row r="8" spans="1:3" x14ac:dyDescent="0.35">
      <c r="B8" s="13">
        <v>5</v>
      </c>
      <c r="C8">
        <v>480</v>
      </c>
    </row>
    <row r="9" spans="1:3" x14ac:dyDescent="0.35">
      <c r="B9" s="13">
        <v>6</v>
      </c>
      <c r="C9">
        <v>480</v>
      </c>
    </row>
    <row r="10" spans="1:3" x14ac:dyDescent="0.35">
      <c r="B10" s="13">
        <v>7</v>
      </c>
      <c r="C10">
        <v>480</v>
      </c>
    </row>
    <row r="11" spans="1:3" x14ac:dyDescent="0.35">
      <c r="B11" s="13">
        <v>8</v>
      </c>
      <c r="C11">
        <v>480</v>
      </c>
    </row>
    <row r="12" spans="1:3" x14ac:dyDescent="0.35">
      <c r="B12" s="13">
        <v>9</v>
      </c>
      <c r="C12">
        <v>480</v>
      </c>
    </row>
    <row r="13" spans="1:3" x14ac:dyDescent="0.35">
      <c r="B13" s="13">
        <v>10</v>
      </c>
      <c r="C13">
        <v>480</v>
      </c>
    </row>
    <row r="14" spans="1:3" x14ac:dyDescent="0.35">
      <c r="B14" s="13">
        <v>11</v>
      </c>
      <c r="C14">
        <v>480</v>
      </c>
    </row>
    <row r="15" spans="1:3" x14ac:dyDescent="0.35">
      <c r="B15" s="13">
        <v>12</v>
      </c>
      <c r="C15">
        <v>480</v>
      </c>
    </row>
    <row r="16" spans="1:3" x14ac:dyDescent="0.35">
      <c r="B16" s="13">
        <v>13</v>
      </c>
      <c r="C16">
        <v>355.08034213566344</v>
      </c>
    </row>
    <row r="17" spans="2:3" x14ac:dyDescent="0.35">
      <c r="B17" s="13">
        <v>14</v>
      </c>
      <c r="C17">
        <v>296.15627591774216</v>
      </c>
    </row>
    <row r="18" spans="2:3" x14ac:dyDescent="0.35">
      <c r="B18" s="13">
        <v>15</v>
      </c>
      <c r="C18">
        <v>480</v>
      </c>
    </row>
    <row r="19" spans="2:3" x14ac:dyDescent="0.35">
      <c r="B19" s="13">
        <v>16</v>
      </c>
      <c r="C19">
        <v>480</v>
      </c>
    </row>
    <row r="20" spans="2:3" x14ac:dyDescent="0.35">
      <c r="B20" s="13">
        <v>17</v>
      </c>
      <c r="C20">
        <v>480</v>
      </c>
    </row>
    <row r="21" spans="2:3" x14ac:dyDescent="0.35">
      <c r="B21" s="13">
        <v>18</v>
      </c>
      <c r="C21">
        <v>470.3252271357016</v>
      </c>
    </row>
    <row r="22" spans="2:3" x14ac:dyDescent="0.35">
      <c r="B22" s="13">
        <v>19</v>
      </c>
      <c r="C22">
        <v>-940</v>
      </c>
    </row>
    <row r="23" spans="2:3" x14ac:dyDescent="0.35">
      <c r="B23" s="13">
        <v>20</v>
      </c>
      <c r="C23">
        <v>480</v>
      </c>
    </row>
    <row r="24" spans="2:3" x14ac:dyDescent="0.35">
      <c r="B24" s="13">
        <v>21</v>
      </c>
      <c r="C24">
        <v>480</v>
      </c>
    </row>
    <row r="25" spans="2:3" x14ac:dyDescent="0.35">
      <c r="B25" s="13">
        <v>22</v>
      </c>
      <c r="C25">
        <v>480</v>
      </c>
    </row>
    <row r="26" spans="2:3" x14ac:dyDescent="0.35">
      <c r="B26" s="13">
        <v>23</v>
      </c>
      <c r="C26">
        <v>-940</v>
      </c>
    </row>
    <row r="27" spans="2:3" x14ac:dyDescent="0.35">
      <c r="B27" s="13">
        <v>24</v>
      </c>
      <c r="C27">
        <v>480</v>
      </c>
    </row>
    <row r="28" spans="2:3" x14ac:dyDescent="0.35">
      <c r="B28" s="13">
        <v>25</v>
      </c>
      <c r="C28">
        <v>480</v>
      </c>
    </row>
    <row r="29" spans="2:3" x14ac:dyDescent="0.35">
      <c r="B29" s="13">
        <v>26</v>
      </c>
      <c r="C29">
        <v>480</v>
      </c>
    </row>
    <row r="30" spans="2:3" x14ac:dyDescent="0.35">
      <c r="B30" s="13">
        <v>27</v>
      </c>
      <c r="C30">
        <v>480</v>
      </c>
    </row>
    <row r="31" spans="2:3" x14ac:dyDescent="0.35">
      <c r="B31" s="13">
        <v>28</v>
      </c>
      <c r="C31">
        <v>443.76516597923535</v>
      </c>
    </row>
    <row r="32" spans="2:3" x14ac:dyDescent="0.35">
      <c r="B32" s="13">
        <v>29</v>
      </c>
      <c r="C32">
        <v>480</v>
      </c>
    </row>
    <row r="33" spans="2:3" x14ac:dyDescent="0.35">
      <c r="B33" s="13">
        <v>30</v>
      </c>
      <c r="C33">
        <v>480</v>
      </c>
    </row>
    <row r="34" spans="2:3" x14ac:dyDescent="0.35">
      <c r="B34" s="13">
        <v>31</v>
      </c>
      <c r="C34">
        <v>480</v>
      </c>
    </row>
    <row r="35" spans="2:3" x14ac:dyDescent="0.35">
      <c r="B35" s="13">
        <v>32</v>
      </c>
      <c r="C35">
        <v>-940</v>
      </c>
    </row>
    <row r="36" spans="2:3" x14ac:dyDescent="0.35">
      <c r="B36" s="13">
        <v>33</v>
      </c>
      <c r="C36">
        <v>480</v>
      </c>
    </row>
    <row r="37" spans="2:3" x14ac:dyDescent="0.35">
      <c r="B37" s="13">
        <v>34</v>
      </c>
      <c r="C37">
        <v>480</v>
      </c>
    </row>
    <row r="38" spans="2:3" x14ac:dyDescent="0.35">
      <c r="B38" s="13">
        <v>35</v>
      </c>
      <c r="C38">
        <v>480</v>
      </c>
    </row>
    <row r="39" spans="2:3" x14ac:dyDescent="0.35">
      <c r="B39" s="13">
        <v>36</v>
      </c>
      <c r="C39">
        <v>430.58406515847872</v>
      </c>
    </row>
    <row r="40" spans="2:3" x14ac:dyDescent="0.35">
      <c r="B40" s="13">
        <v>37</v>
      </c>
      <c r="C40">
        <v>480</v>
      </c>
    </row>
    <row r="41" spans="2:3" x14ac:dyDescent="0.35">
      <c r="B41" s="13">
        <v>38</v>
      </c>
      <c r="C41">
        <v>480</v>
      </c>
    </row>
    <row r="42" spans="2:3" x14ac:dyDescent="0.35">
      <c r="B42" s="13">
        <v>39</v>
      </c>
      <c r="C42">
        <v>480</v>
      </c>
    </row>
    <row r="43" spans="2:3" x14ac:dyDescent="0.35">
      <c r="B43" s="13">
        <v>40</v>
      </c>
      <c r="C43">
        <v>480</v>
      </c>
    </row>
    <row r="44" spans="2:3" x14ac:dyDescent="0.35">
      <c r="B44" s="13">
        <v>41</v>
      </c>
      <c r="C44">
        <v>480</v>
      </c>
    </row>
    <row r="45" spans="2:3" x14ac:dyDescent="0.35">
      <c r="B45" s="13">
        <v>42</v>
      </c>
      <c r="C45">
        <v>480</v>
      </c>
    </row>
    <row r="46" spans="2:3" x14ac:dyDescent="0.35">
      <c r="B46" s="13">
        <v>43</v>
      </c>
      <c r="C46">
        <v>480</v>
      </c>
    </row>
    <row r="47" spans="2:3" x14ac:dyDescent="0.35">
      <c r="B47" s="13">
        <v>44</v>
      </c>
      <c r="C47">
        <v>480</v>
      </c>
    </row>
    <row r="48" spans="2:3" x14ac:dyDescent="0.35">
      <c r="B48" s="13">
        <v>45</v>
      </c>
      <c r="C48">
        <v>480</v>
      </c>
    </row>
    <row r="49" spans="2:3" x14ac:dyDescent="0.35">
      <c r="B49" s="13">
        <v>46</v>
      </c>
      <c r="C49">
        <v>480</v>
      </c>
    </row>
    <row r="50" spans="2:3" x14ac:dyDescent="0.35">
      <c r="B50" s="13">
        <v>47</v>
      </c>
      <c r="C50">
        <v>66.526145493197731</v>
      </c>
    </row>
    <row r="51" spans="2:3" x14ac:dyDescent="0.35">
      <c r="B51" s="13">
        <v>48</v>
      </c>
      <c r="C51">
        <v>211.01790924774502</v>
      </c>
    </row>
    <row r="52" spans="2:3" x14ac:dyDescent="0.35">
      <c r="B52" s="13">
        <v>49</v>
      </c>
      <c r="C52">
        <v>480</v>
      </c>
    </row>
    <row r="53" spans="2:3" x14ac:dyDescent="0.35">
      <c r="B53" s="13">
        <v>50</v>
      </c>
      <c r="C53">
        <v>480</v>
      </c>
    </row>
    <row r="54" spans="2:3" x14ac:dyDescent="0.35">
      <c r="B54" s="13">
        <v>51</v>
      </c>
      <c r="C54">
        <v>-940</v>
      </c>
    </row>
    <row r="55" spans="2:3" x14ac:dyDescent="0.35">
      <c r="B55" s="13">
        <v>52</v>
      </c>
      <c r="C55">
        <v>-548.7890641513452</v>
      </c>
    </row>
    <row r="56" spans="2:3" x14ac:dyDescent="0.35">
      <c r="B56" s="13">
        <v>53</v>
      </c>
      <c r="C56">
        <v>-940</v>
      </c>
    </row>
    <row r="57" spans="2:3" x14ac:dyDescent="0.35">
      <c r="B57" s="13">
        <v>54</v>
      </c>
      <c r="C57">
        <v>480</v>
      </c>
    </row>
    <row r="58" spans="2:3" x14ac:dyDescent="0.35">
      <c r="B58" s="13">
        <v>55</v>
      </c>
      <c r="C58">
        <v>480</v>
      </c>
    </row>
    <row r="59" spans="2:3" x14ac:dyDescent="0.35">
      <c r="B59" s="13">
        <v>56</v>
      </c>
      <c r="C59">
        <v>480</v>
      </c>
    </row>
    <row r="60" spans="2:3" x14ac:dyDescent="0.35">
      <c r="B60" s="13">
        <v>57</v>
      </c>
      <c r="C60">
        <v>480</v>
      </c>
    </row>
    <row r="61" spans="2:3" x14ac:dyDescent="0.35">
      <c r="B61" s="13">
        <v>58</v>
      </c>
      <c r="C61">
        <v>480</v>
      </c>
    </row>
    <row r="62" spans="2:3" x14ac:dyDescent="0.35">
      <c r="B62" s="13">
        <v>59</v>
      </c>
      <c r="C62">
        <v>480</v>
      </c>
    </row>
    <row r="63" spans="2:3" x14ac:dyDescent="0.35">
      <c r="B63" s="13">
        <v>60</v>
      </c>
      <c r="C63">
        <v>480</v>
      </c>
    </row>
    <row r="64" spans="2:3" x14ac:dyDescent="0.35">
      <c r="B64" s="13">
        <v>61</v>
      </c>
      <c r="C64">
        <v>-582.40352200172413</v>
      </c>
    </row>
    <row r="65" spans="2:3" x14ac:dyDescent="0.35">
      <c r="B65" s="13">
        <v>62</v>
      </c>
      <c r="C65">
        <v>480</v>
      </c>
    </row>
    <row r="66" spans="2:3" x14ac:dyDescent="0.35">
      <c r="B66" s="13">
        <v>63</v>
      </c>
      <c r="C66">
        <v>480</v>
      </c>
    </row>
    <row r="67" spans="2:3" x14ac:dyDescent="0.35">
      <c r="B67" s="13">
        <v>64</v>
      </c>
      <c r="C67">
        <v>480</v>
      </c>
    </row>
    <row r="68" spans="2:3" x14ac:dyDescent="0.35">
      <c r="B68" s="13">
        <v>65</v>
      </c>
      <c r="C68">
        <v>436.56386396740481</v>
      </c>
    </row>
    <row r="69" spans="2:3" x14ac:dyDescent="0.35">
      <c r="B69" s="13">
        <v>66</v>
      </c>
      <c r="C69">
        <v>480</v>
      </c>
    </row>
    <row r="70" spans="2:3" x14ac:dyDescent="0.35">
      <c r="B70" s="13">
        <v>67</v>
      </c>
      <c r="C70">
        <v>480</v>
      </c>
    </row>
    <row r="71" spans="2:3" x14ac:dyDescent="0.35">
      <c r="B71" s="13">
        <v>68</v>
      </c>
      <c r="C71">
        <v>127.03572632878092</v>
      </c>
    </row>
    <row r="72" spans="2:3" x14ac:dyDescent="0.35">
      <c r="B72" s="13">
        <v>69</v>
      </c>
      <c r="C72">
        <v>480</v>
      </c>
    </row>
    <row r="73" spans="2:3" x14ac:dyDescent="0.35">
      <c r="B73" s="13">
        <v>70</v>
      </c>
      <c r="C73">
        <v>480</v>
      </c>
    </row>
    <row r="74" spans="2:3" x14ac:dyDescent="0.35">
      <c r="B74" s="13">
        <v>71</v>
      </c>
      <c r="C74">
        <v>480</v>
      </c>
    </row>
    <row r="75" spans="2:3" x14ac:dyDescent="0.35">
      <c r="B75" s="13">
        <v>72</v>
      </c>
      <c r="C75">
        <v>480</v>
      </c>
    </row>
    <row r="76" spans="2:3" x14ac:dyDescent="0.35">
      <c r="B76" s="13">
        <v>73</v>
      </c>
      <c r="C76">
        <v>480</v>
      </c>
    </row>
    <row r="77" spans="2:3" x14ac:dyDescent="0.35">
      <c r="B77" s="13">
        <v>74</v>
      </c>
      <c r="C77">
        <v>480</v>
      </c>
    </row>
    <row r="78" spans="2:3" x14ac:dyDescent="0.35">
      <c r="B78" s="13">
        <v>75</v>
      </c>
      <c r="C78">
        <v>480</v>
      </c>
    </row>
    <row r="79" spans="2:3" x14ac:dyDescent="0.35">
      <c r="B79" s="13">
        <v>76</v>
      </c>
      <c r="C79">
        <v>480</v>
      </c>
    </row>
    <row r="80" spans="2:3" x14ac:dyDescent="0.35">
      <c r="B80" s="13">
        <v>77</v>
      </c>
      <c r="C80">
        <v>480</v>
      </c>
    </row>
    <row r="81" spans="2:3" x14ac:dyDescent="0.35">
      <c r="B81" s="13">
        <v>78</v>
      </c>
      <c r="C81">
        <v>480</v>
      </c>
    </row>
    <row r="82" spans="2:3" x14ac:dyDescent="0.35">
      <c r="B82" s="13">
        <v>79</v>
      </c>
      <c r="C82">
        <v>480</v>
      </c>
    </row>
    <row r="83" spans="2:3" x14ac:dyDescent="0.35">
      <c r="B83" s="13">
        <v>80</v>
      </c>
      <c r="C83">
        <v>480</v>
      </c>
    </row>
    <row r="84" spans="2:3" x14ac:dyDescent="0.35">
      <c r="B84" s="13">
        <v>81</v>
      </c>
      <c r="C84">
        <v>480</v>
      </c>
    </row>
    <row r="85" spans="2:3" x14ac:dyDescent="0.35">
      <c r="B85" s="13">
        <v>82</v>
      </c>
      <c r="C85">
        <v>480</v>
      </c>
    </row>
    <row r="86" spans="2:3" x14ac:dyDescent="0.35">
      <c r="B86" s="13">
        <v>83</v>
      </c>
      <c r="C86">
        <v>195.81932074462074</v>
      </c>
    </row>
    <row r="87" spans="2:3" x14ac:dyDescent="0.35">
      <c r="B87" s="13">
        <v>84</v>
      </c>
      <c r="C87">
        <v>480</v>
      </c>
    </row>
    <row r="88" spans="2:3" x14ac:dyDescent="0.35">
      <c r="B88" s="13">
        <v>85</v>
      </c>
      <c r="C88">
        <v>-6.4842442043216124</v>
      </c>
    </row>
    <row r="89" spans="2:3" x14ac:dyDescent="0.35">
      <c r="B89" s="13">
        <v>86</v>
      </c>
      <c r="C89">
        <v>480</v>
      </c>
    </row>
    <row r="90" spans="2:3" x14ac:dyDescent="0.35">
      <c r="B90" s="13">
        <v>87</v>
      </c>
      <c r="C90">
        <v>397.72977466524611</v>
      </c>
    </row>
    <row r="91" spans="2:3" x14ac:dyDescent="0.35">
      <c r="B91" s="13">
        <v>88</v>
      </c>
      <c r="C91">
        <v>480</v>
      </c>
    </row>
    <row r="92" spans="2:3" x14ac:dyDescent="0.35">
      <c r="B92" s="13">
        <v>89</v>
      </c>
      <c r="C92">
        <v>90.002766110538914</v>
      </c>
    </row>
    <row r="93" spans="2:3" x14ac:dyDescent="0.35">
      <c r="B93" s="13">
        <v>90</v>
      </c>
      <c r="C93">
        <v>480</v>
      </c>
    </row>
    <row r="94" spans="2:3" x14ac:dyDescent="0.35">
      <c r="B94" s="13">
        <v>91</v>
      </c>
      <c r="C94">
        <v>480</v>
      </c>
    </row>
    <row r="95" spans="2:3" x14ac:dyDescent="0.35">
      <c r="B95" s="13">
        <v>92</v>
      </c>
      <c r="C95">
        <v>348.35257859882711</v>
      </c>
    </row>
    <row r="96" spans="2:3" x14ac:dyDescent="0.35">
      <c r="B96" s="13">
        <v>93</v>
      </c>
      <c r="C96">
        <v>480</v>
      </c>
    </row>
    <row r="97" spans="2:3" x14ac:dyDescent="0.35">
      <c r="B97" s="13">
        <v>94</v>
      </c>
      <c r="C97">
        <v>-940</v>
      </c>
    </row>
    <row r="98" spans="2:3" x14ac:dyDescent="0.35">
      <c r="B98" s="13">
        <v>95</v>
      </c>
      <c r="C98">
        <v>480</v>
      </c>
    </row>
    <row r="99" spans="2:3" x14ac:dyDescent="0.35">
      <c r="B99" s="13">
        <v>96</v>
      </c>
      <c r="C99">
        <v>480</v>
      </c>
    </row>
    <row r="100" spans="2:3" x14ac:dyDescent="0.35">
      <c r="B100" s="13">
        <v>97</v>
      </c>
      <c r="C100">
        <v>480</v>
      </c>
    </row>
    <row r="101" spans="2:3" x14ac:dyDescent="0.35">
      <c r="B101" s="13">
        <v>98</v>
      </c>
      <c r="C101">
        <v>480</v>
      </c>
    </row>
    <row r="102" spans="2:3" x14ac:dyDescent="0.35">
      <c r="B102" s="13">
        <v>99</v>
      </c>
      <c r="C102">
        <v>480</v>
      </c>
    </row>
    <row r="103" spans="2:3" x14ac:dyDescent="0.35">
      <c r="B103" s="13">
        <v>100</v>
      </c>
      <c r="C103">
        <v>480</v>
      </c>
    </row>
    <row r="104" spans="2:3" x14ac:dyDescent="0.35">
      <c r="B104" s="13">
        <v>101</v>
      </c>
      <c r="C104">
        <v>480</v>
      </c>
    </row>
    <row r="105" spans="2:3" x14ac:dyDescent="0.35">
      <c r="B105" s="13">
        <v>102</v>
      </c>
      <c r="C105">
        <v>341.89416126554204</v>
      </c>
    </row>
    <row r="106" spans="2:3" x14ac:dyDescent="0.35">
      <c r="B106" s="13">
        <v>103</v>
      </c>
      <c r="C106">
        <v>480</v>
      </c>
    </row>
    <row r="107" spans="2:3" x14ac:dyDescent="0.35">
      <c r="B107" s="13">
        <v>104</v>
      </c>
      <c r="C107">
        <v>480</v>
      </c>
    </row>
    <row r="108" spans="2:3" x14ac:dyDescent="0.35">
      <c r="B108" s="13">
        <v>105</v>
      </c>
      <c r="C108">
        <v>480</v>
      </c>
    </row>
    <row r="109" spans="2:3" x14ac:dyDescent="0.35">
      <c r="B109" s="13">
        <v>106</v>
      </c>
      <c r="C109">
        <v>480</v>
      </c>
    </row>
    <row r="110" spans="2:3" x14ac:dyDescent="0.35">
      <c r="B110" s="13">
        <v>107</v>
      </c>
      <c r="C110">
        <v>480</v>
      </c>
    </row>
    <row r="111" spans="2:3" x14ac:dyDescent="0.35">
      <c r="B111" s="13">
        <v>108</v>
      </c>
      <c r="C111">
        <v>480</v>
      </c>
    </row>
    <row r="112" spans="2:3" x14ac:dyDescent="0.35">
      <c r="B112" s="13">
        <v>109</v>
      </c>
      <c r="C112">
        <v>480</v>
      </c>
    </row>
    <row r="113" spans="2:3" x14ac:dyDescent="0.35">
      <c r="B113" s="13">
        <v>110</v>
      </c>
      <c r="C113">
        <v>480</v>
      </c>
    </row>
    <row r="114" spans="2:3" x14ac:dyDescent="0.35">
      <c r="B114" s="13">
        <v>111</v>
      </c>
      <c r="C114">
        <v>480</v>
      </c>
    </row>
    <row r="115" spans="2:3" x14ac:dyDescent="0.35">
      <c r="B115" s="13">
        <v>112</v>
      </c>
      <c r="C115">
        <v>480</v>
      </c>
    </row>
    <row r="116" spans="2:3" x14ac:dyDescent="0.35">
      <c r="B116" s="13">
        <v>113</v>
      </c>
      <c r="C116">
        <v>480</v>
      </c>
    </row>
    <row r="117" spans="2:3" x14ac:dyDescent="0.35">
      <c r="B117" s="13">
        <v>114</v>
      </c>
      <c r="C117">
        <v>480</v>
      </c>
    </row>
    <row r="118" spans="2:3" x14ac:dyDescent="0.35">
      <c r="B118" s="13">
        <v>115</v>
      </c>
      <c r="C118">
        <v>480</v>
      </c>
    </row>
    <row r="119" spans="2:3" x14ac:dyDescent="0.35">
      <c r="B119" s="13">
        <v>116</v>
      </c>
      <c r="C119">
        <v>480</v>
      </c>
    </row>
    <row r="120" spans="2:3" x14ac:dyDescent="0.35">
      <c r="B120" s="13">
        <v>117</v>
      </c>
      <c r="C120">
        <v>480</v>
      </c>
    </row>
    <row r="121" spans="2:3" x14ac:dyDescent="0.35">
      <c r="B121" s="13">
        <v>118</v>
      </c>
      <c r="C121">
        <v>480</v>
      </c>
    </row>
    <row r="122" spans="2:3" x14ac:dyDescent="0.35">
      <c r="B122" s="13">
        <v>119</v>
      </c>
      <c r="C122">
        <v>480</v>
      </c>
    </row>
    <row r="123" spans="2:3" x14ac:dyDescent="0.35">
      <c r="B123" s="13">
        <v>120</v>
      </c>
      <c r="C123">
        <v>-520</v>
      </c>
    </row>
    <row r="124" spans="2:3" x14ac:dyDescent="0.35">
      <c r="B124" s="13">
        <v>121</v>
      </c>
      <c r="C124">
        <v>480</v>
      </c>
    </row>
    <row r="125" spans="2:3" x14ac:dyDescent="0.35">
      <c r="B125" s="13">
        <v>122</v>
      </c>
      <c r="C125">
        <v>480</v>
      </c>
    </row>
    <row r="126" spans="2:3" x14ac:dyDescent="0.35">
      <c r="B126" s="13">
        <v>123</v>
      </c>
      <c r="C126">
        <v>480</v>
      </c>
    </row>
    <row r="127" spans="2:3" x14ac:dyDescent="0.35">
      <c r="B127" s="13">
        <v>124</v>
      </c>
      <c r="C127">
        <v>480</v>
      </c>
    </row>
    <row r="128" spans="2:3" x14ac:dyDescent="0.35">
      <c r="B128" s="13">
        <v>125</v>
      </c>
      <c r="C128">
        <v>480</v>
      </c>
    </row>
    <row r="129" spans="2:3" x14ac:dyDescent="0.35">
      <c r="B129" s="13">
        <v>126</v>
      </c>
      <c r="C129">
        <v>480</v>
      </c>
    </row>
    <row r="130" spans="2:3" x14ac:dyDescent="0.35">
      <c r="B130" s="13">
        <v>127</v>
      </c>
      <c r="C130">
        <v>480</v>
      </c>
    </row>
    <row r="131" spans="2:3" x14ac:dyDescent="0.35">
      <c r="B131" s="13">
        <v>128</v>
      </c>
      <c r="C131">
        <v>480</v>
      </c>
    </row>
    <row r="132" spans="2:3" x14ac:dyDescent="0.35">
      <c r="B132" s="13">
        <v>129</v>
      </c>
      <c r="C132">
        <v>480</v>
      </c>
    </row>
    <row r="133" spans="2:3" x14ac:dyDescent="0.35">
      <c r="B133" s="13">
        <v>130</v>
      </c>
      <c r="C133">
        <v>480</v>
      </c>
    </row>
    <row r="134" spans="2:3" x14ac:dyDescent="0.35">
      <c r="B134" s="13">
        <v>131</v>
      </c>
      <c r="C134">
        <v>480</v>
      </c>
    </row>
    <row r="135" spans="2:3" x14ac:dyDescent="0.35">
      <c r="B135" s="13">
        <v>132</v>
      </c>
      <c r="C135">
        <v>480</v>
      </c>
    </row>
    <row r="136" spans="2:3" x14ac:dyDescent="0.35">
      <c r="B136" s="13">
        <v>133</v>
      </c>
      <c r="C136">
        <v>480</v>
      </c>
    </row>
    <row r="137" spans="2:3" x14ac:dyDescent="0.35">
      <c r="B137" s="13">
        <v>134</v>
      </c>
      <c r="C137">
        <v>-185.71176185697232</v>
      </c>
    </row>
    <row r="138" spans="2:3" x14ac:dyDescent="0.35">
      <c r="B138" s="13">
        <v>135</v>
      </c>
      <c r="C138">
        <v>480</v>
      </c>
    </row>
    <row r="139" spans="2:3" x14ac:dyDescent="0.35">
      <c r="B139" s="13">
        <v>136</v>
      </c>
      <c r="C139">
        <v>205.27480760585874</v>
      </c>
    </row>
    <row r="140" spans="2:3" x14ac:dyDescent="0.35">
      <c r="B140" s="13">
        <v>137</v>
      </c>
      <c r="C140">
        <v>480</v>
      </c>
    </row>
    <row r="141" spans="2:3" x14ac:dyDescent="0.35">
      <c r="B141" s="13">
        <v>138</v>
      </c>
      <c r="C141">
        <v>480</v>
      </c>
    </row>
    <row r="142" spans="2:3" x14ac:dyDescent="0.35">
      <c r="B142" s="13">
        <v>139</v>
      </c>
      <c r="C142">
        <v>-906.9903850246053</v>
      </c>
    </row>
    <row r="143" spans="2:3" x14ac:dyDescent="0.35">
      <c r="B143" s="13">
        <v>140</v>
      </c>
      <c r="C143">
        <v>240.39821321478536</v>
      </c>
    </row>
    <row r="144" spans="2:3" x14ac:dyDescent="0.35">
      <c r="B144" s="13">
        <v>141</v>
      </c>
      <c r="C144">
        <v>480</v>
      </c>
    </row>
    <row r="145" spans="2:3" x14ac:dyDescent="0.35">
      <c r="B145" s="13">
        <v>142</v>
      </c>
      <c r="C145">
        <v>480</v>
      </c>
    </row>
    <row r="146" spans="2:3" x14ac:dyDescent="0.35">
      <c r="B146" s="13">
        <v>143</v>
      </c>
      <c r="C146">
        <v>480</v>
      </c>
    </row>
    <row r="147" spans="2:3" x14ac:dyDescent="0.35">
      <c r="B147" s="13">
        <v>144</v>
      </c>
      <c r="C147">
        <v>480</v>
      </c>
    </row>
    <row r="148" spans="2:3" x14ac:dyDescent="0.35">
      <c r="B148" s="13">
        <v>145</v>
      </c>
      <c r="C148">
        <v>480</v>
      </c>
    </row>
    <row r="149" spans="2:3" x14ac:dyDescent="0.35">
      <c r="B149" s="13">
        <v>146</v>
      </c>
      <c r="C149">
        <v>480</v>
      </c>
    </row>
    <row r="150" spans="2:3" x14ac:dyDescent="0.35">
      <c r="B150" s="13">
        <v>147</v>
      </c>
      <c r="C150">
        <v>480</v>
      </c>
    </row>
    <row r="151" spans="2:3" x14ac:dyDescent="0.35">
      <c r="B151" s="13">
        <v>148</v>
      </c>
      <c r="C151">
        <v>480</v>
      </c>
    </row>
    <row r="152" spans="2:3" x14ac:dyDescent="0.35">
      <c r="B152" s="13">
        <v>149</v>
      </c>
      <c r="C152">
        <v>480</v>
      </c>
    </row>
    <row r="153" spans="2:3" x14ac:dyDescent="0.35">
      <c r="B153" s="13">
        <v>150</v>
      </c>
      <c r="C153">
        <v>480</v>
      </c>
    </row>
    <row r="154" spans="2:3" x14ac:dyDescent="0.35">
      <c r="B154" s="13">
        <v>151</v>
      </c>
      <c r="C154">
        <v>480</v>
      </c>
    </row>
    <row r="155" spans="2:3" x14ac:dyDescent="0.35">
      <c r="B155" s="13">
        <v>152</v>
      </c>
      <c r="C155">
        <v>480</v>
      </c>
    </row>
    <row r="156" spans="2:3" x14ac:dyDescent="0.35">
      <c r="B156" s="13">
        <v>153</v>
      </c>
      <c r="C156">
        <v>480</v>
      </c>
    </row>
    <row r="157" spans="2:3" x14ac:dyDescent="0.35">
      <c r="B157" s="13">
        <v>154</v>
      </c>
      <c r="C157">
        <v>480</v>
      </c>
    </row>
    <row r="158" spans="2:3" x14ac:dyDescent="0.35">
      <c r="B158" s="13">
        <v>155</v>
      </c>
      <c r="C158">
        <v>480</v>
      </c>
    </row>
    <row r="159" spans="2:3" x14ac:dyDescent="0.35">
      <c r="B159" s="13">
        <v>156</v>
      </c>
      <c r="C159">
        <v>480</v>
      </c>
    </row>
    <row r="160" spans="2:3" x14ac:dyDescent="0.35">
      <c r="B160" s="13">
        <v>157</v>
      </c>
      <c r="C160">
        <v>480</v>
      </c>
    </row>
    <row r="161" spans="2:3" x14ac:dyDescent="0.35">
      <c r="B161" s="13">
        <v>158</v>
      </c>
      <c r="C161">
        <v>480</v>
      </c>
    </row>
    <row r="162" spans="2:3" x14ac:dyDescent="0.35">
      <c r="B162" s="13">
        <v>159</v>
      </c>
      <c r="C162">
        <v>480</v>
      </c>
    </row>
    <row r="163" spans="2:3" x14ac:dyDescent="0.35">
      <c r="B163" s="13">
        <v>160</v>
      </c>
      <c r="C163">
        <v>480</v>
      </c>
    </row>
    <row r="164" spans="2:3" x14ac:dyDescent="0.35">
      <c r="B164" s="13">
        <v>161</v>
      </c>
      <c r="C164">
        <v>480</v>
      </c>
    </row>
    <row r="165" spans="2:3" x14ac:dyDescent="0.35">
      <c r="B165" s="13">
        <v>162</v>
      </c>
      <c r="C165">
        <v>480</v>
      </c>
    </row>
    <row r="166" spans="2:3" x14ac:dyDescent="0.35">
      <c r="B166" s="13">
        <v>163</v>
      </c>
      <c r="C166">
        <v>480</v>
      </c>
    </row>
    <row r="167" spans="2:3" x14ac:dyDescent="0.35">
      <c r="B167" s="13">
        <v>164</v>
      </c>
      <c r="C167">
        <v>480</v>
      </c>
    </row>
    <row r="168" spans="2:3" x14ac:dyDescent="0.35">
      <c r="B168" s="13">
        <v>165</v>
      </c>
      <c r="C168">
        <v>480</v>
      </c>
    </row>
    <row r="169" spans="2:3" x14ac:dyDescent="0.35">
      <c r="B169" s="13">
        <v>166</v>
      </c>
      <c r="C169">
        <v>480</v>
      </c>
    </row>
    <row r="170" spans="2:3" x14ac:dyDescent="0.35">
      <c r="B170" s="13">
        <v>167</v>
      </c>
      <c r="C170">
        <v>480</v>
      </c>
    </row>
    <row r="171" spans="2:3" x14ac:dyDescent="0.35">
      <c r="B171" s="13">
        <v>168</v>
      </c>
      <c r="C171">
        <v>480</v>
      </c>
    </row>
    <row r="172" spans="2:3" x14ac:dyDescent="0.35">
      <c r="B172" s="13">
        <v>169</v>
      </c>
      <c r="C172">
        <v>480</v>
      </c>
    </row>
    <row r="173" spans="2:3" x14ac:dyDescent="0.35">
      <c r="B173" s="13">
        <v>170</v>
      </c>
      <c r="C173">
        <v>480</v>
      </c>
    </row>
    <row r="174" spans="2:3" x14ac:dyDescent="0.35">
      <c r="B174" s="13">
        <v>171</v>
      </c>
      <c r="C174">
        <v>480</v>
      </c>
    </row>
    <row r="175" spans="2:3" x14ac:dyDescent="0.35">
      <c r="B175" s="13">
        <v>172</v>
      </c>
      <c r="C175">
        <v>480</v>
      </c>
    </row>
    <row r="176" spans="2:3" x14ac:dyDescent="0.35">
      <c r="B176" s="13">
        <v>173</v>
      </c>
      <c r="C176">
        <v>480</v>
      </c>
    </row>
    <row r="177" spans="2:3" x14ac:dyDescent="0.35">
      <c r="B177" s="13">
        <v>174</v>
      </c>
      <c r="C177">
        <v>480</v>
      </c>
    </row>
    <row r="178" spans="2:3" x14ac:dyDescent="0.35">
      <c r="B178" s="13">
        <v>175</v>
      </c>
      <c r="C178">
        <v>480</v>
      </c>
    </row>
    <row r="179" spans="2:3" x14ac:dyDescent="0.35">
      <c r="B179" s="13">
        <v>176</v>
      </c>
      <c r="C179">
        <v>480</v>
      </c>
    </row>
    <row r="180" spans="2:3" x14ac:dyDescent="0.35">
      <c r="B180" s="13">
        <v>177</v>
      </c>
      <c r="C180">
        <v>480</v>
      </c>
    </row>
    <row r="181" spans="2:3" x14ac:dyDescent="0.35">
      <c r="B181" s="13">
        <v>178</v>
      </c>
      <c r="C181">
        <v>480</v>
      </c>
    </row>
    <row r="182" spans="2:3" x14ac:dyDescent="0.35">
      <c r="B182" s="13">
        <v>179</v>
      </c>
      <c r="C182">
        <v>480</v>
      </c>
    </row>
    <row r="183" spans="2:3" x14ac:dyDescent="0.35">
      <c r="B183" s="13">
        <v>180</v>
      </c>
      <c r="C183">
        <v>480</v>
      </c>
    </row>
    <row r="184" spans="2:3" x14ac:dyDescent="0.35">
      <c r="B184" s="13">
        <v>181</v>
      </c>
      <c r="C184">
        <v>480</v>
      </c>
    </row>
    <row r="185" spans="2:3" x14ac:dyDescent="0.35">
      <c r="B185" s="13">
        <v>182</v>
      </c>
      <c r="C185">
        <v>480</v>
      </c>
    </row>
    <row r="186" spans="2:3" x14ac:dyDescent="0.35">
      <c r="B186" s="13">
        <v>183</v>
      </c>
      <c r="C186">
        <v>-940</v>
      </c>
    </row>
    <row r="187" spans="2:3" x14ac:dyDescent="0.35">
      <c r="B187" s="13">
        <v>184</v>
      </c>
      <c r="C187">
        <v>480</v>
      </c>
    </row>
    <row r="188" spans="2:3" x14ac:dyDescent="0.35">
      <c r="B188" s="13">
        <v>185</v>
      </c>
      <c r="C188">
        <v>480</v>
      </c>
    </row>
    <row r="189" spans="2:3" x14ac:dyDescent="0.35">
      <c r="B189" s="13">
        <v>186</v>
      </c>
      <c r="C189">
        <v>480</v>
      </c>
    </row>
    <row r="190" spans="2:3" x14ac:dyDescent="0.35">
      <c r="B190" s="13">
        <v>187</v>
      </c>
      <c r="C190">
        <v>480</v>
      </c>
    </row>
    <row r="191" spans="2:3" x14ac:dyDescent="0.35">
      <c r="B191" s="13">
        <v>188</v>
      </c>
      <c r="C191">
        <v>480</v>
      </c>
    </row>
    <row r="192" spans="2:3" x14ac:dyDescent="0.35">
      <c r="B192" s="13">
        <v>189</v>
      </c>
      <c r="C192">
        <v>309.74115712331843</v>
      </c>
    </row>
    <row r="193" spans="2:3" x14ac:dyDescent="0.35">
      <c r="B193" s="13">
        <v>190</v>
      </c>
      <c r="C193">
        <v>480</v>
      </c>
    </row>
    <row r="194" spans="2:3" x14ac:dyDescent="0.35">
      <c r="B194" s="13">
        <v>191</v>
      </c>
      <c r="C194">
        <v>480</v>
      </c>
    </row>
    <row r="195" spans="2:3" x14ac:dyDescent="0.35">
      <c r="B195" s="13">
        <v>192</v>
      </c>
      <c r="C195">
        <v>480</v>
      </c>
    </row>
    <row r="196" spans="2:3" x14ac:dyDescent="0.35">
      <c r="B196" s="13">
        <v>193</v>
      </c>
      <c r="C196">
        <v>480</v>
      </c>
    </row>
    <row r="197" spans="2:3" x14ac:dyDescent="0.35">
      <c r="B197" s="13">
        <v>194</v>
      </c>
      <c r="C197">
        <v>226.99100301729004</v>
      </c>
    </row>
    <row r="198" spans="2:3" x14ac:dyDescent="0.35">
      <c r="B198" s="13">
        <v>195</v>
      </c>
      <c r="C198">
        <v>480</v>
      </c>
    </row>
    <row r="199" spans="2:3" x14ac:dyDescent="0.35">
      <c r="B199" s="13">
        <v>196</v>
      </c>
      <c r="C199">
        <v>480</v>
      </c>
    </row>
    <row r="200" spans="2:3" x14ac:dyDescent="0.35">
      <c r="B200" s="13">
        <v>197</v>
      </c>
      <c r="C200">
        <v>480</v>
      </c>
    </row>
    <row r="201" spans="2:3" x14ac:dyDescent="0.35">
      <c r="B201" s="13">
        <v>198</v>
      </c>
      <c r="C201">
        <v>480</v>
      </c>
    </row>
    <row r="202" spans="2:3" x14ac:dyDescent="0.35">
      <c r="B202" s="13">
        <v>199</v>
      </c>
      <c r="C202">
        <v>480</v>
      </c>
    </row>
    <row r="203" spans="2:3" x14ac:dyDescent="0.35">
      <c r="B203" s="13">
        <v>200</v>
      </c>
      <c r="C203">
        <v>480</v>
      </c>
    </row>
    <row r="204" spans="2:3" x14ac:dyDescent="0.35">
      <c r="B204" s="13">
        <v>201</v>
      </c>
      <c r="C204">
        <v>480</v>
      </c>
    </row>
    <row r="205" spans="2:3" x14ac:dyDescent="0.35">
      <c r="B205" s="13">
        <v>202</v>
      </c>
      <c r="C205">
        <v>480</v>
      </c>
    </row>
    <row r="206" spans="2:3" x14ac:dyDescent="0.35">
      <c r="B206" s="13">
        <v>203</v>
      </c>
      <c r="C206">
        <v>421.95384199035459</v>
      </c>
    </row>
    <row r="207" spans="2:3" x14ac:dyDescent="0.35">
      <c r="B207" s="13">
        <v>204</v>
      </c>
      <c r="C207">
        <v>480</v>
      </c>
    </row>
    <row r="208" spans="2:3" x14ac:dyDescent="0.35">
      <c r="B208" s="13">
        <v>205</v>
      </c>
      <c r="C208">
        <v>480</v>
      </c>
    </row>
    <row r="209" spans="2:3" x14ac:dyDescent="0.35">
      <c r="B209" s="13">
        <v>206</v>
      </c>
      <c r="C209">
        <v>480</v>
      </c>
    </row>
    <row r="210" spans="2:3" x14ac:dyDescent="0.35">
      <c r="B210" s="13">
        <v>207</v>
      </c>
      <c r="C210">
        <v>480</v>
      </c>
    </row>
    <row r="211" spans="2:3" x14ac:dyDescent="0.35">
      <c r="B211" s="13">
        <v>208</v>
      </c>
      <c r="C211">
        <v>480</v>
      </c>
    </row>
    <row r="212" spans="2:3" x14ac:dyDescent="0.35">
      <c r="B212" s="13">
        <v>209</v>
      </c>
      <c r="C212">
        <v>480</v>
      </c>
    </row>
    <row r="213" spans="2:3" x14ac:dyDescent="0.35">
      <c r="B213" s="13">
        <v>210</v>
      </c>
      <c r="C213">
        <v>480</v>
      </c>
    </row>
    <row r="214" spans="2:3" x14ac:dyDescent="0.35">
      <c r="B214" s="13">
        <v>211</v>
      </c>
      <c r="C214">
        <v>480</v>
      </c>
    </row>
    <row r="215" spans="2:3" x14ac:dyDescent="0.35">
      <c r="B215" s="13">
        <v>212</v>
      </c>
      <c r="C215">
        <v>480</v>
      </c>
    </row>
    <row r="216" spans="2:3" x14ac:dyDescent="0.35">
      <c r="B216" s="13">
        <v>213</v>
      </c>
      <c r="C216">
        <v>480</v>
      </c>
    </row>
    <row r="217" spans="2:3" x14ac:dyDescent="0.35">
      <c r="B217" s="13">
        <v>214</v>
      </c>
      <c r="C217">
        <v>480</v>
      </c>
    </row>
    <row r="218" spans="2:3" x14ac:dyDescent="0.35">
      <c r="B218" s="13">
        <v>215</v>
      </c>
      <c r="C218">
        <v>480</v>
      </c>
    </row>
    <row r="219" spans="2:3" x14ac:dyDescent="0.35">
      <c r="B219" s="13">
        <v>216</v>
      </c>
      <c r="C219">
        <v>412.87618044938336</v>
      </c>
    </row>
    <row r="220" spans="2:3" x14ac:dyDescent="0.35">
      <c r="B220" s="13">
        <v>217</v>
      </c>
      <c r="C220">
        <v>67.405922262745491</v>
      </c>
    </row>
    <row r="221" spans="2:3" x14ac:dyDescent="0.35">
      <c r="B221" s="13">
        <v>218</v>
      </c>
      <c r="C221">
        <v>480</v>
      </c>
    </row>
    <row r="222" spans="2:3" x14ac:dyDescent="0.35">
      <c r="B222" s="13">
        <v>219</v>
      </c>
      <c r="C222">
        <v>480</v>
      </c>
    </row>
    <row r="223" spans="2:3" x14ac:dyDescent="0.35">
      <c r="B223" s="13">
        <v>220</v>
      </c>
      <c r="C223">
        <v>480</v>
      </c>
    </row>
    <row r="224" spans="2:3" x14ac:dyDescent="0.35">
      <c r="B224" s="13">
        <v>221</v>
      </c>
      <c r="C224">
        <v>480</v>
      </c>
    </row>
    <row r="225" spans="2:3" x14ac:dyDescent="0.35">
      <c r="B225" s="13">
        <v>222</v>
      </c>
      <c r="C225">
        <v>480</v>
      </c>
    </row>
    <row r="226" spans="2:3" x14ac:dyDescent="0.35">
      <c r="B226" s="13">
        <v>223</v>
      </c>
      <c r="C226">
        <v>480</v>
      </c>
    </row>
    <row r="227" spans="2:3" x14ac:dyDescent="0.35">
      <c r="B227" s="13">
        <v>224</v>
      </c>
      <c r="C227">
        <v>480</v>
      </c>
    </row>
    <row r="228" spans="2:3" x14ac:dyDescent="0.35">
      <c r="B228" s="13">
        <v>225</v>
      </c>
      <c r="C228">
        <v>480</v>
      </c>
    </row>
    <row r="229" spans="2:3" x14ac:dyDescent="0.35">
      <c r="B229" s="13">
        <v>226</v>
      </c>
      <c r="C229">
        <v>480</v>
      </c>
    </row>
    <row r="230" spans="2:3" x14ac:dyDescent="0.35">
      <c r="B230" s="13">
        <v>227</v>
      </c>
      <c r="C230">
        <v>-940</v>
      </c>
    </row>
    <row r="231" spans="2:3" x14ac:dyDescent="0.35">
      <c r="B231" s="13">
        <v>228</v>
      </c>
      <c r="C231">
        <v>461.32333051132116</v>
      </c>
    </row>
    <row r="232" spans="2:3" x14ac:dyDescent="0.35">
      <c r="B232" s="13">
        <v>229</v>
      </c>
      <c r="C232">
        <v>480</v>
      </c>
    </row>
    <row r="233" spans="2:3" x14ac:dyDescent="0.35">
      <c r="B233" s="13">
        <v>230</v>
      </c>
      <c r="C233">
        <v>60</v>
      </c>
    </row>
    <row r="234" spans="2:3" x14ac:dyDescent="0.35">
      <c r="B234" s="13">
        <v>231</v>
      </c>
      <c r="C234">
        <v>157.44846709843483</v>
      </c>
    </row>
    <row r="235" spans="2:3" x14ac:dyDescent="0.35">
      <c r="B235" s="13">
        <v>232</v>
      </c>
      <c r="C235">
        <v>480</v>
      </c>
    </row>
    <row r="236" spans="2:3" x14ac:dyDescent="0.35">
      <c r="B236" s="13">
        <v>233</v>
      </c>
      <c r="C236">
        <v>480</v>
      </c>
    </row>
    <row r="237" spans="2:3" x14ac:dyDescent="0.35">
      <c r="B237" s="13">
        <v>234</v>
      </c>
      <c r="C237">
        <v>480</v>
      </c>
    </row>
    <row r="238" spans="2:3" x14ac:dyDescent="0.35">
      <c r="B238" s="13">
        <v>235</v>
      </c>
      <c r="C238">
        <v>480</v>
      </c>
    </row>
    <row r="239" spans="2:3" x14ac:dyDescent="0.35">
      <c r="B239" s="13">
        <v>236</v>
      </c>
      <c r="C239">
        <v>480</v>
      </c>
    </row>
    <row r="240" spans="2:3" x14ac:dyDescent="0.35">
      <c r="B240" s="13">
        <v>237</v>
      </c>
      <c r="C240">
        <v>480</v>
      </c>
    </row>
    <row r="241" spans="2:3" x14ac:dyDescent="0.35">
      <c r="B241" s="13">
        <v>238</v>
      </c>
      <c r="C241">
        <v>480</v>
      </c>
    </row>
    <row r="242" spans="2:3" x14ac:dyDescent="0.35">
      <c r="B242" s="13">
        <v>239</v>
      </c>
      <c r="C242">
        <v>480</v>
      </c>
    </row>
    <row r="243" spans="2:3" x14ac:dyDescent="0.35">
      <c r="B243" s="13">
        <v>240</v>
      </c>
      <c r="C243">
        <v>-940</v>
      </c>
    </row>
    <row r="244" spans="2:3" x14ac:dyDescent="0.35">
      <c r="B244" s="13">
        <v>241</v>
      </c>
      <c r="C244">
        <v>480</v>
      </c>
    </row>
    <row r="245" spans="2:3" x14ac:dyDescent="0.35">
      <c r="B245" s="13">
        <v>242</v>
      </c>
      <c r="C245">
        <v>480</v>
      </c>
    </row>
    <row r="246" spans="2:3" x14ac:dyDescent="0.35">
      <c r="B246" s="13">
        <v>243</v>
      </c>
      <c r="C246">
        <v>480</v>
      </c>
    </row>
    <row r="247" spans="2:3" x14ac:dyDescent="0.35">
      <c r="B247" s="13">
        <v>244</v>
      </c>
      <c r="C247">
        <v>480</v>
      </c>
    </row>
    <row r="248" spans="2:3" x14ac:dyDescent="0.35">
      <c r="B248" s="13">
        <v>245</v>
      </c>
      <c r="C248">
        <v>-940</v>
      </c>
    </row>
    <row r="249" spans="2:3" x14ac:dyDescent="0.35">
      <c r="B249" s="13">
        <v>246</v>
      </c>
      <c r="C249">
        <v>480</v>
      </c>
    </row>
    <row r="250" spans="2:3" x14ac:dyDescent="0.35">
      <c r="B250" s="13">
        <v>247</v>
      </c>
      <c r="C250">
        <v>480</v>
      </c>
    </row>
    <row r="251" spans="2:3" x14ac:dyDescent="0.35">
      <c r="B251" s="13">
        <v>248</v>
      </c>
      <c r="C251">
        <v>480</v>
      </c>
    </row>
    <row r="252" spans="2:3" x14ac:dyDescent="0.35">
      <c r="B252" s="13">
        <v>249</v>
      </c>
      <c r="C252">
        <v>480</v>
      </c>
    </row>
    <row r="253" spans="2:3" x14ac:dyDescent="0.35">
      <c r="B253" s="13">
        <v>250</v>
      </c>
      <c r="C253">
        <v>-940</v>
      </c>
    </row>
    <row r="254" spans="2:3" x14ac:dyDescent="0.35">
      <c r="B254" s="13">
        <v>251</v>
      </c>
      <c r="C254">
        <v>-108.56337416994177</v>
      </c>
    </row>
    <row r="255" spans="2:3" x14ac:dyDescent="0.35">
      <c r="B255" s="13">
        <v>252</v>
      </c>
      <c r="C255">
        <v>480</v>
      </c>
    </row>
    <row r="256" spans="2:3" x14ac:dyDescent="0.35">
      <c r="B256" s="13">
        <v>253</v>
      </c>
      <c r="C256">
        <v>480</v>
      </c>
    </row>
    <row r="257" spans="2:3" x14ac:dyDescent="0.35">
      <c r="B257" s="13">
        <v>254</v>
      </c>
      <c r="C257">
        <v>480</v>
      </c>
    </row>
    <row r="258" spans="2:3" x14ac:dyDescent="0.35">
      <c r="B258" s="13">
        <v>255</v>
      </c>
      <c r="C258">
        <v>480</v>
      </c>
    </row>
    <row r="259" spans="2:3" x14ac:dyDescent="0.35">
      <c r="B259" s="13">
        <v>256</v>
      </c>
      <c r="C259">
        <v>480</v>
      </c>
    </row>
    <row r="260" spans="2:3" x14ac:dyDescent="0.35">
      <c r="B260" s="13">
        <v>257</v>
      </c>
      <c r="C260">
        <v>480</v>
      </c>
    </row>
    <row r="261" spans="2:3" x14ac:dyDescent="0.35">
      <c r="B261" s="13">
        <v>258</v>
      </c>
      <c r="C261">
        <v>480</v>
      </c>
    </row>
    <row r="262" spans="2:3" x14ac:dyDescent="0.35">
      <c r="B262" s="13">
        <v>259</v>
      </c>
      <c r="C262">
        <v>338.25007042448874</v>
      </c>
    </row>
    <row r="263" spans="2:3" x14ac:dyDescent="0.35">
      <c r="B263" s="13">
        <v>260</v>
      </c>
      <c r="C263">
        <v>480</v>
      </c>
    </row>
    <row r="264" spans="2:3" x14ac:dyDescent="0.35">
      <c r="B264" s="13">
        <v>261</v>
      </c>
      <c r="C264">
        <v>480</v>
      </c>
    </row>
    <row r="265" spans="2:3" x14ac:dyDescent="0.35">
      <c r="B265" s="13">
        <v>262</v>
      </c>
      <c r="C265">
        <v>480</v>
      </c>
    </row>
    <row r="266" spans="2:3" x14ac:dyDescent="0.35">
      <c r="B266" s="13">
        <v>263</v>
      </c>
      <c r="C266">
        <v>480</v>
      </c>
    </row>
    <row r="267" spans="2:3" x14ac:dyDescent="0.35">
      <c r="B267" s="13">
        <v>264</v>
      </c>
      <c r="C267">
        <v>480</v>
      </c>
    </row>
    <row r="268" spans="2:3" x14ac:dyDescent="0.35">
      <c r="B268" s="13">
        <v>265</v>
      </c>
      <c r="C268">
        <v>358.66149414355726</v>
      </c>
    </row>
    <row r="269" spans="2:3" x14ac:dyDescent="0.35">
      <c r="B269" s="13">
        <v>266</v>
      </c>
      <c r="C269">
        <v>480</v>
      </c>
    </row>
    <row r="270" spans="2:3" x14ac:dyDescent="0.35">
      <c r="B270" s="13">
        <v>267</v>
      </c>
      <c r="C270">
        <v>159.12875100432342</v>
      </c>
    </row>
    <row r="271" spans="2:3" x14ac:dyDescent="0.35">
      <c r="B271" s="13">
        <v>268</v>
      </c>
      <c r="C271">
        <v>-940</v>
      </c>
    </row>
    <row r="272" spans="2:3" x14ac:dyDescent="0.35">
      <c r="B272" s="13">
        <v>269</v>
      </c>
      <c r="C272">
        <v>480</v>
      </c>
    </row>
    <row r="273" spans="2:3" x14ac:dyDescent="0.35">
      <c r="B273" s="13">
        <v>270</v>
      </c>
      <c r="C273">
        <v>480</v>
      </c>
    </row>
    <row r="274" spans="2:3" x14ac:dyDescent="0.35">
      <c r="B274" s="13">
        <v>271</v>
      </c>
      <c r="C274">
        <v>480</v>
      </c>
    </row>
    <row r="275" spans="2:3" x14ac:dyDescent="0.35">
      <c r="B275" s="13">
        <v>272</v>
      </c>
      <c r="C275">
        <v>480</v>
      </c>
    </row>
    <row r="276" spans="2:3" x14ac:dyDescent="0.35">
      <c r="B276" s="13">
        <v>273</v>
      </c>
      <c r="C276">
        <v>480</v>
      </c>
    </row>
    <row r="277" spans="2:3" x14ac:dyDescent="0.35">
      <c r="B277" s="13">
        <v>274</v>
      </c>
      <c r="C277">
        <v>480</v>
      </c>
    </row>
    <row r="278" spans="2:3" x14ac:dyDescent="0.35">
      <c r="B278" s="13">
        <v>275</v>
      </c>
      <c r="C278">
        <v>480</v>
      </c>
    </row>
    <row r="279" spans="2:3" x14ac:dyDescent="0.35">
      <c r="B279" s="13">
        <v>276</v>
      </c>
      <c r="C279">
        <v>480</v>
      </c>
    </row>
    <row r="280" spans="2:3" x14ac:dyDescent="0.35">
      <c r="B280" s="13">
        <v>277</v>
      </c>
      <c r="C280">
        <v>480</v>
      </c>
    </row>
    <row r="281" spans="2:3" x14ac:dyDescent="0.35">
      <c r="B281" s="13">
        <v>278</v>
      </c>
      <c r="C281">
        <v>480</v>
      </c>
    </row>
    <row r="282" spans="2:3" x14ac:dyDescent="0.35">
      <c r="B282" s="13">
        <v>279</v>
      </c>
      <c r="C282">
        <v>-218.92535334355057</v>
      </c>
    </row>
    <row r="283" spans="2:3" x14ac:dyDescent="0.35">
      <c r="B283" s="13">
        <v>280</v>
      </c>
      <c r="C283">
        <v>60</v>
      </c>
    </row>
    <row r="284" spans="2:3" x14ac:dyDescent="0.35">
      <c r="B284" s="13">
        <v>281</v>
      </c>
      <c r="C284">
        <v>480</v>
      </c>
    </row>
    <row r="285" spans="2:3" x14ac:dyDescent="0.35">
      <c r="B285" s="13">
        <v>282</v>
      </c>
      <c r="C285">
        <v>480</v>
      </c>
    </row>
    <row r="286" spans="2:3" x14ac:dyDescent="0.35">
      <c r="B286" s="13">
        <v>283</v>
      </c>
      <c r="C286">
        <v>480</v>
      </c>
    </row>
    <row r="287" spans="2:3" x14ac:dyDescent="0.35">
      <c r="B287" s="13">
        <v>284</v>
      </c>
      <c r="C287">
        <v>480</v>
      </c>
    </row>
    <row r="288" spans="2:3" x14ac:dyDescent="0.35">
      <c r="B288" s="13">
        <v>285</v>
      </c>
      <c r="C288">
        <v>-538.10482637604321</v>
      </c>
    </row>
    <row r="289" spans="2:3" x14ac:dyDescent="0.35">
      <c r="B289" s="13">
        <v>286</v>
      </c>
      <c r="C289">
        <v>480</v>
      </c>
    </row>
    <row r="290" spans="2:3" x14ac:dyDescent="0.35">
      <c r="B290" s="13">
        <v>287</v>
      </c>
      <c r="C290">
        <v>480</v>
      </c>
    </row>
    <row r="291" spans="2:3" x14ac:dyDescent="0.35">
      <c r="B291" s="13">
        <v>288</v>
      </c>
      <c r="C291">
        <v>480</v>
      </c>
    </row>
    <row r="292" spans="2:3" x14ac:dyDescent="0.35">
      <c r="B292" s="13">
        <v>289</v>
      </c>
      <c r="C292">
        <v>480</v>
      </c>
    </row>
    <row r="293" spans="2:3" x14ac:dyDescent="0.35">
      <c r="B293" s="13">
        <v>290</v>
      </c>
      <c r="C293">
        <v>480</v>
      </c>
    </row>
    <row r="294" spans="2:3" x14ac:dyDescent="0.35">
      <c r="B294" s="13">
        <v>291</v>
      </c>
      <c r="C294">
        <v>-400.64696725492024</v>
      </c>
    </row>
    <row r="295" spans="2:3" x14ac:dyDescent="0.35">
      <c r="B295" s="13">
        <v>292</v>
      </c>
      <c r="C295">
        <v>480</v>
      </c>
    </row>
    <row r="296" spans="2:3" x14ac:dyDescent="0.35">
      <c r="B296" s="13">
        <v>293</v>
      </c>
      <c r="C296">
        <v>480</v>
      </c>
    </row>
    <row r="297" spans="2:3" x14ac:dyDescent="0.35">
      <c r="B297" s="13">
        <v>294</v>
      </c>
      <c r="C297">
        <v>480</v>
      </c>
    </row>
    <row r="298" spans="2:3" x14ac:dyDescent="0.35">
      <c r="B298" s="13">
        <v>295</v>
      </c>
      <c r="C298">
        <v>-130.42380082716795</v>
      </c>
    </row>
    <row r="299" spans="2:3" x14ac:dyDescent="0.35">
      <c r="B299" s="13">
        <v>296</v>
      </c>
      <c r="C299">
        <v>480</v>
      </c>
    </row>
    <row r="300" spans="2:3" x14ac:dyDescent="0.35">
      <c r="B300" s="13">
        <v>297</v>
      </c>
      <c r="C300">
        <v>480</v>
      </c>
    </row>
    <row r="301" spans="2:3" x14ac:dyDescent="0.35">
      <c r="B301" s="13">
        <v>298</v>
      </c>
      <c r="C301">
        <v>480</v>
      </c>
    </row>
    <row r="302" spans="2:3" x14ac:dyDescent="0.35">
      <c r="B302" s="13">
        <v>299</v>
      </c>
      <c r="C302">
        <v>480</v>
      </c>
    </row>
    <row r="303" spans="2:3" x14ac:dyDescent="0.35">
      <c r="B303" s="13">
        <v>300</v>
      </c>
      <c r="C303">
        <v>480</v>
      </c>
    </row>
    <row r="304" spans="2:3" x14ac:dyDescent="0.35">
      <c r="B304" s="13">
        <v>301</v>
      </c>
      <c r="C304">
        <v>480</v>
      </c>
    </row>
    <row r="305" spans="2:3" x14ac:dyDescent="0.35">
      <c r="B305" s="13">
        <v>302</v>
      </c>
      <c r="C305">
        <v>480</v>
      </c>
    </row>
    <row r="306" spans="2:3" x14ac:dyDescent="0.35">
      <c r="B306" s="13">
        <v>303</v>
      </c>
      <c r="C306">
        <v>480</v>
      </c>
    </row>
    <row r="307" spans="2:3" x14ac:dyDescent="0.35">
      <c r="B307" s="13">
        <v>304</v>
      </c>
      <c r="C307">
        <v>480</v>
      </c>
    </row>
    <row r="308" spans="2:3" x14ac:dyDescent="0.35">
      <c r="B308" s="13">
        <v>305</v>
      </c>
      <c r="C308">
        <v>480</v>
      </c>
    </row>
    <row r="309" spans="2:3" x14ac:dyDescent="0.35">
      <c r="B309" s="13">
        <v>306</v>
      </c>
      <c r="C309">
        <v>480</v>
      </c>
    </row>
    <row r="310" spans="2:3" x14ac:dyDescent="0.35">
      <c r="B310" s="13">
        <v>307</v>
      </c>
      <c r="C310">
        <v>480</v>
      </c>
    </row>
    <row r="311" spans="2:3" x14ac:dyDescent="0.35">
      <c r="B311" s="13">
        <v>308</v>
      </c>
      <c r="C311">
        <v>480</v>
      </c>
    </row>
    <row r="312" spans="2:3" x14ac:dyDescent="0.35">
      <c r="B312" s="13">
        <v>309</v>
      </c>
      <c r="C312">
        <v>398.77161648437493</v>
      </c>
    </row>
    <row r="313" spans="2:3" x14ac:dyDescent="0.35">
      <c r="B313" s="13">
        <v>310</v>
      </c>
      <c r="C313">
        <v>480</v>
      </c>
    </row>
    <row r="314" spans="2:3" x14ac:dyDescent="0.35">
      <c r="B314" s="13">
        <v>311</v>
      </c>
      <c r="C314">
        <v>480</v>
      </c>
    </row>
    <row r="315" spans="2:3" x14ac:dyDescent="0.35">
      <c r="B315" s="13">
        <v>312</v>
      </c>
      <c r="C315">
        <v>480</v>
      </c>
    </row>
    <row r="316" spans="2:3" x14ac:dyDescent="0.35">
      <c r="B316" s="13">
        <v>313</v>
      </c>
      <c r="C316">
        <v>480</v>
      </c>
    </row>
    <row r="317" spans="2:3" x14ac:dyDescent="0.35">
      <c r="B317" s="13">
        <v>314</v>
      </c>
      <c r="C317">
        <v>480</v>
      </c>
    </row>
    <row r="318" spans="2:3" x14ac:dyDescent="0.35">
      <c r="B318" s="13">
        <v>315</v>
      </c>
      <c r="C318">
        <v>480</v>
      </c>
    </row>
    <row r="319" spans="2:3" x14ac:dyDescent="0.35">
      <c r="B319" s="13">
        <v>316</v>
      </c>
      <c r="C319">
        <v>480</v>
      </c>
    </row>
    <row r="320" spans="2:3" x14ac:dyDescent="0.35">
      <c r="B320" s="13">
        <v>317</v>
      </c>
      <c r="C320">
        <v>480</v>
      </c>
    </row>
    <row r="321" spans="2:3" x14ac:dyDescent="0.35">
      <c r="B321" s="13">
        <v>318</v>
      </c>
      <c r="C321">
        <v>124.76680973915933</v>
      </c>
    </row>
    <row r="322" spans="2:3" x14ac:dyDescent="0.35">
      <c r="B322" s="13">
        <v>319</v>
      </c>
      <c r="C322">
        <v>480</v>
      </c>
    </row>
    <row r="323" spans="2:3" x14ac:dyDescent="0.35">
      <c r="B323" s="13">
        <v>320</v>
      </c>
      <c r="C323">
        <v>480</v>
      </c>
    </row>
    <row r="324" spans="2:3" x14ac:dyDescent="0.35">
      <c r="B324" s="13">
        <v>321</v>
      </c>
      <c r="C324">
        <v>480</v>
      </c>
    </row>
    <row r="325" spans="2:3" x14ac:dyDescent="0.35">
      <c r="B325" s="13">
        <v>322</v>
      </c>
      <c r="C325">
        <v>480</v>
      </c>
    </row>
    <row r="326" spans="2:3" x14ac:dyDescent="0.35">
      <c r="B326" s="13">
        <v>323</v>
      </c>
      <c r="C326">
        <v>480</v>
      </c>
    </row>
    <row r="327" spans="2:3" x14ac:dyDescent="0.35">
      <c r="B327" s="13">
        <v>324</v>
      </c>
      <c r="C327">
        <v>480</v>
      </c>
    </row>
    <row r="328" spans="2:3" x14ac:dyDescent="0.35">
      <c r="B328" s="13">
        <v>325</v>
      </c>
      <c r="C328">
        <v>480</v>
      </c>
    </row>
    <row r="329" spans="2:3" x14ac:dyDescent="0.35">
      <c r="B329" s="13">
        <v>326</v>
      </c>
      <c r="C329">
        <v>-940</v>
      </c>
    </row>
    <row r="330" spans="2:3" x14ac:dyDescent="0.35">
      <c r="B330" s="13">
        <v>327</v>
      </c>
      <c r="C330">
        <v>480</v>
      </c>
    </row>
    <row r="331" spans="2:3" x14ac:dyDescent="0.35">
      <c r="B331" s="13">
        <v>328</v>
      </c>
      <c r="C331">
        <v>480</v>
      </c>
    </row>
    <row r="332" spans="2:3" x14ac:dyDescent="0.35">
      <c r="B332" s="13">
        <v>329</v>
      </c>
      <c r="C332">
        <v>480</v>
      </c>
    </row>
    <row r="333" spans="2:3" x14ac:dyDescent="0.35">
      <c r="B333" s="13">
        <v>330</v>
      </c>
      <c r="C333">
        <v>-940</v>
      </c>
    </row>
    <row r="334" spans="2:3" x14ac:dyDescent="0.35">
      <c r="B334" s="13">
        <v>331</v>
      </c>
      <c r="C334">
        <v>480</v>
      </c>
    </row>
    <row r="335" spans="2:3" x14ac:dyDescent="0.35">
      <c r="B335" s="13">
        <v>332</v>
      </c>
      <c r="C335">
        <v>480</v>
      </c>
    </row>
    <row r="336" spans="2:3" x14ac:dyDescent="0.35">
      <c r="B336" s="13">
        <v>333</v>
      </c>
      <c r="C336">
        <v>480</v>
      </c>
    </row>
    <row r="337" spans="2:3" x14ac:dyDescent="0.35">
      <c r="B337" s="13">
        <v>334</v>
      </c>
      <c r="C337">
        <v>480</v>
      </c>
    </row>
    <row r="338" spans="2:3" x14ac:dyDescent="0.35">
      <c r="B338" s="13">
        <v>335</v>
      </c>
      <c r="C338">
        <v>480</v>
      </c>
    </row>
    <row r="339" spans="2:3" x14ac:dyDescent="0.35">
      <c r="B339" s="13">
        <v>336</v>
      </c>
      <c r="C339">
        <v>480</v>
      </c>
    </row>
    <row r="340" spans="2:3" x14ac:dyDescent="0.35">
      <c r="B340" s="13">
        <v>337</v>
      </c>
      <c r="C340">
        <v>480</v>
      </c>
    </row>
    <row r="341" spans="2:3" x14ac:dyDescent="0.35">
      <c r="B341" s="13">
        <v>338</v>
      </c>
      <c r="C341">
        <v>480</v>
      </c>
    </row>
    <row r="342" spans="2:3" x14ac:dyDescent="0.35">
      <c r="B342" s="13">
        <v>339</v>
      </c>
      <c r="C342">
        <v>480</v>
      </c>
    </row>
    <row r="343" spans="2:3" x14ac:dyDescent="0.35">
      <c r="B343" s="13">
        <v>340</v>
      </c>
      <c r="C343">
        <v>480</v>
      </c>
    </row>
    <row r="344" spans="2:3" x14ac:dyDescent="0.35">
      <c r="B344" s="13">
        <v>341</v>
      </c>
      <c r="C344">
        <v>480</v>
      </c>
    </row>
    <row r="345" spans="2:3" x14ac:dyDescent="0.35">
      <c r="B345" s="13">
        <v>342</v>
      </c>
      <c r="C345">
        <v>480</v>
      </c>
    </row>
    <row r="346" spans="2:3" x14ac:dyDescent="0.35">
      <c r="B346" s="13">
        <v>343</v>
      </c>
      <c r="C346">
        <v>480</v>
      </c>
    </row>
    <row r="347" spans="2:3" x14ac:dyDescent="0.35">
      <c r="B347" s="13">
        <v>344</v>
      </c>
      <c r="C347">
        <v>480</v>
      </c>
    </row>
    <row r="348" spans="2:3" x14ac:dyDescent="0.35">
      <c r="B348" s="13">
        <v>345</v>
      </c>
      <c r="C348">
        <v>480</v>
      </c>
    </row>
    <row r="349" spans="2:3" x14ac:dyDescent="0.35">
      <c r="B349" s="13">
        <v>346</v>
      </c>
      <c r="C349">
        <v>480</v>
      </c>
    </row>
    <row r="350" spans="2:3" x14ac:dyDescent="0.35">
      <c r="B350" s="13">
        <v>347</v>
      </c>
      <c r="C350">
        <v>480</v>
      </c>
    </row>
    <row r="351" spans="2:3" x14ac:dyDescent="0.35">
      <c r="B351" s="13">
        <v>348</v>
      </c>
      <c r="C351">
        <v>-940</v>
      </c>
    </row>
    <row r="352" spans="2:3" x14ac:dyDescent="0.35">
      <c r="B352" s="13">
        <v>349</v>
      </c>
      <c r="C352">
        <v>480</v>
      </c>
    </row>
    <row r="353" spans="2:3" x14ac:dyDescent="0.35">
      <c r="B353" s="13">
        <v>350</v>
      </c>
      <c r="C353">
        <v>-940</v>
      </c>
    </row>
    <row r="354" spans="2:3" x14ac:dyDescent="0.35">
      <c r="B354" s="13">
        <v>351</v>
      </c>
      <c r="C354">
        <v>480</v>
      </c>
    </row>
    <row r="355" spans="2:3" x14ac:dyDescent="0.35">
      <c r="B355" s="13">
        <v>352</v>
      </c>
      <c r="C355">
        <v>-760.63073893585761</v>
      </c>
    </row>
    <row r="356" spans="2:3" x14ac:dyDescent="0.35">
      <c r="B356" s="13">
        <v>353</v>
      </c>
      <c r="C356">
        <v>480</v>
      </c>
    </row>
    <row r="357" spans="2:3" x14ac:dyDescent="0.35">
      <c r="B357" s="13">
        <v>354</v>
      </c>
      <c r="C357">
        <v>480</v>
      </c>
    </row>
    <row r="358" spans="2:3" x14ac:dyDescent="0.35">
      <c r="B358" s="13">
        <v>355</v>
      </c>
      <c r="C358">
        <v>480</v>
      </c>
    </row>
    <row r="359" spans="2:3" x14ac:dyDescent="0.35">
      <c r="B359" s="13">
        <v>356</v>
      </c>
      <c r="C359">
        <v>480</v>
      </c>
    </row>
    <row r="360" spans="2:3" x14ac:dyDescent="0.35">
      <c r="B360" s="13">
        <v>357</v>
      </c>
      <c r="C360">
        <v>480</v>
      </c>
    </row>
    <row r="361" spans="2:3" x14ac:dyDescent="0.35">
      <c r="B361" s="13">
        <v>358</v>
      </c>
      <c r="C361">
        <v>480</v>
      </c>
    </row>
    <row r="362" spans="2:3" x14ac:dyDescent="0.35">
      <c r="B362" s="13">
        <v>359</v>
      </c>
      <c r="C362">
        <v>480</v>
      </c>
    </row>
    <row r="363" spans="2:3" x14ac:dyDescent="0.35">
      <c r="B363" s="13">
        <v>360</v>
      </c>
      <c r="C363">
        <v>480</v>
      </c>
    </row>
    <row r="364" spans="2:3" x14ac:dyDescent="0.35">
      <c r="B364" s="13">
        <v>361</v>
      </c>
      <c r="C364">
        <v>480</v>
      </c>
    </row>
    <row r="365" spans="2:3" x14ac:dyDescent="0.35">
      <c r="B365" s="13">
        <v>362</v>
      </c>
      <c r="C365">
        <v>-679.68104332540634</v>
      </c>
    </row>
    <row r="366" spans="2:3" x14ac:dyDescent="0.35">
      <c r="B366" s="13">
        <v>363</v>
      </c>
      <c r="C366">
        <v>-940</v>
      </c>
    </row>
    <row r="367" spans="2:3" x14ac:dyDescent="0.35">
      <c r="B367" s="13">
        <v>364</v>
      </c>
      <c r="C367">
        <v>353.17123891168978</v>
      </c>
    </row>
    <row r="368" spans="2:3" x14ac:dyDescent="0.35">
      <c r="B368" s="13">
        <v>365</v>
      </c>
      <c r="C368">
        <v>-252.76743198495444</v>
      </c>
    </row>
    <row r="369" spans="2:3" x14ac:dyDescent="0.35">
      <c r="B369" s="13">
        <v>366</v>
      </c>
      <c r="C369">
        <v>480</v>
      </c>
    </row>
    <row r="370" spans="2:3" x14ac:dyDescent="0.35">
      <c r="B370" s="13">
        <v>367</v>
      </c>
      <c r="C370">
        <v>480</v>
      </c>
    </row>
    <row r="371" spans="2:3" x14ac:dyDescent="0.35">
      <c r="B371" s="13">
        <v>368</v>
      </c>
      <c r="C371">
        <v>480</v>
      </c>
    </row>
    <row r="372" spans="2:3" x14ac:dyDescent="0.35">
      <c r="B372" s="13">
        <v>369</v>
      </c>
      <c r="C372">
        <v>480</v>
      </c>
    </row>
    <row r="373" spans="2:3" x14ac:dyDescent="0.35">
      <c r="B373" s="13">
        <v>370</v>
      </c>
      <c r="C373">
        <v>480</v>
      </c>
    </row>
    <row r="374" spans="2:3" x14ac:dyDescent="0.35">
      <c r="B374" s="13">
        <v>371</v>
      </c>
      <c r="C374">
        <v>480</v>
      </c>
    </row>
    <row r="375" spans="2:3" x14ac:dyDescent="0.35">
      <c r="B375" s="13">
        <v>372</v>
      </c>
      <c r="C375">
        <v>480</v>
      </c>
    </row>
    <row r="376" spans="2:3" x14ac:dyDescent="0.35">
      <c r="B376" s="13">
        <v>373</v>
      </c>
      <c r="C376">
        <v>480</v>
      </c>
    </row>
    <row r="377" spans="2:3" x14ac:dyDescent="0.35">
      <c r="B377" s="13">
        <v>374</v>
      </c>
      <c r="C377">
        <v>480</v>
      </c>
    </row>
    <row r="378" spans="2:3" x14ac:dyDescent="0.35">
      <c r="B378" s="13">
        <v>375</v>
      </c>
      <c r="C378">
        <v>-690.38101760252948</v>
      </c>
    </row>
    <row r="379" spans="2:3" x14ac:dyDescent="0.35">
      <c r="B379" s="13">
        <v>376</v>
      </c>
      <c r="C379">
        <v>480</v>
      </c>
    </row>
    <row r="380" spans="2:3" x14ac:dyDescent="0.35">
      <c r="B380" s="13">
        <v>377</v>
      </c>
      <c r="C380">
        <v>480</v>
      </c>
    </row>
    <row r="381" spans="2:3" x14ac:dyDescent="0.35">
      <c r="B381" s="13">
        <v>378</v>
      </c>
      <c r="C381">
        <v>480</v>
      </c>
    </row>
    <row r="382" spans="2:3" x14ac:dyDescent="0.35">
      <c r="B382" s="13">
        <v>379</v>
      </c>
      <c r="C382">
        <v>480</v>
      </c>
    </row>
    <row r="383" spans="2:3" x14ac:dyDescent="0.35">
      <c r="B383" s="13">
        <v>380</v>
      </c>
      <c r="C383">
        <v>480</v>
      </c>
    </row>
    <row r="384" spans="2:3" x14ac:dyDescent="0.35">
      <c r="B384" s="13">
        <v>381</v>
      </c>
      <c r="C384">
        <v>-520</v>
      </c>
    </row>
    <row r="385" spans="2:3" x14ac:dyDescent="0.35">
      <c r="B385" s="13">
        <v>382</v>
      </c>
      <c r="C385">
        <v>480</v>
      </c>
    </row>
    <row r="386" spans="2:3" x14ac:dyDescent="0.35">
      <c r="B386" s="13">
        <v>383</v>
      </c>
      <c r="C386">
        <v>480</v>
      </c>
    </row>
    <row r="387" spans="2:3" x14ac:dyDescent="0.35">
      <c r="B387" s="13">
        <v>384</v>
      </c>
      <c r="C387">
        <v>480</v>
      </c>
    </row>
    <row r="388" spans="2:3" x14ac:dyDescent="0.35">
      <c r="B388" s="13">
        <v>385</v>
      </c>
      <c r="C388">
        <v>480</v>
      </c>
    </row>
    <row r="389" spans="2:3" x14ac:dyDescent="0.35">
      <c r="B389" s="13">
        <v>386</v>
      </c>
      <c r="C389">
        <v>480</v>
      </c>
    </row>
    <row r="390" spans="2:3" x14ac:dyDescent="0.35">
      <c r="B390" s="13">
        <v>387</v>
      </c>
      <c r="C390">
        <v>480</v>
      </c>
    </row>
    <row r="391" spans="2:3" x14ac:dyDescent="0.35">
      <c r="B391" s="13">
        <v>388</v>
      </c>
      <c r="C391">
        <v>480</v>
      </c>
    </row>
    <row r="392" spans="2:3" x14ac:dyDescent="0.35">
      <c r="B392" s="13">
        <v>389</v>
      </c>
      <c r="C392">
        <v>480</v>
      </c>
    </row>
    <row r="393" spans="2:3" x14ac:dyDescent="0.35">
      <c r="B393" s="13">
        <v>390</v>
      </c>
      <c r="C393">
        <v>480</v>
      </c>
    </row>
    <row r="394" spans="2:3" x14ac:dyDescent="0.35">
      <c r="B394" s="13">
        <v>391</v>
      </c>
      <c r="C394">
        <v>-940</v>
      </c>
    </row>
    <row r="395" spans="2:3" x14ac:dyDescent="0.35">
      <c r="B395" s="13">
        <v>392</v>
      </c>
      <c r="C395">
        <v>-940</v>
      </c>
    </row>
    <row r="396" spans="2:3" x14ac:dyDescent="0.35">
      <c r="B396" s="13">
        <v>393</v>
      </c>
      <c r="C396">
        <v>480</v>
      </c>
    </row>
    <row r="397" spans="2:3" x14ac:dyDescent="0.35">
      <c r="B397" s="13">
        <v>394</v>
      </c>
      <c r="C397">
        <v>480</v>
      </c>
    </row>
    <row r="398" spans="2:3" x14ac:dyDescent="0.35">
      <c r="B398" s="13">
        <v>395</v>
      </c>
      <c r="C398">
        <v>480</v>
      </c>
    </row>
    <row r="399" spans="2:3" x14ac:dyDescent="0.35">
      <c r="B399" s="13">
        <v>396</v>
      </c>
      <c r="C399">
        <v>480</v>
      </c>
    </row>
    <row r="400" spans="2:3" x14ac:dyDescent="0.35">
      <c r="B400" s="13">
        <v>397</v>
      </c>
      <c r="C400">
        <v>480</v>
      </c>
    </row>
    <row r="401" spans="2:3" x14ac:dyDescent="0.35">
      <c r="B401" s="13">
        <v>398</v>
      </c>
      <c r="C401">
        <v>480</v>
      </c>
    </row>
    <row r="402" spans="2:3" x14ac:dyDescent="0.35">
      <c r="B402" s="13">
        <v>399</v>
      </c>
      <c r="C402">
        <v>480</v>
      </c>
    </row>
    <row r="403" spans="2:3" x14ac:dyDescent="0.35">
      <c r="B403" s="13">
        <v>400</v>
      </c>
      <c r="C403">
        <v>480</v>
      </c>
    </row>
    <row r="404" spans="2:3" x14ac:dyDescent="0.35">
      <c r="B404" s="13">
        <v>401</v>
      </c>
      <c r="C404">
        <v>480</v>
      </c>
    </row>
    <row r="405" spans="2:3" x14ac:dyDescent="0.35">
      <c r="B405" s="13">
        <v>402</v>
      </c>
      <c r="C405">
        <v>480</v>
      </c>
    </row>
    <row r="406" spans="2:3" x14ac:dyDescent="0.35">
      <c r="B406" s="13">
        <v>403</v>
      </c>
      <c r="C406">
        <v>480</v>
      </c>
    </row>
    <row r="407" spans="2:3" x14ac:dyDescent="0.35">
      <c r="B407" s="13">
        <v>404</v>
      </c>
      <c r="C407">
        <v>480</v>
      </c>
    </row>
    <row r="408" spans="2:3" x14ac:dyDescent="0.35">
      <c r="B408" s="13">
        <v>405</v>
      </c>
      <c r="C408">
        <v>480</v>
      </c>
    </row>
    <row r="409" spans="2:3" x14ac:dyDescent="0.35">
      <c r="B409" s="13">
        <v>406</v>
      </c>
      <c r="C409">
        <v>480</v>
      </c>
    </row>
    <row r="410" spans="2:3" x14ac:dyDescent="0.35">
      <c r="B410" s="13">
        <v>407</v>
      </c>
      <c r="C410">
        <v>480</v>
      </c>
    </row>
    <row r="411" spans="2:3" x14ac:dyDescent="0.35">
      <c r="B411" s="13">
        <v>408</v>
      </c>
      <c r="C411">
        <v>480</v>
      </c>
    </row>
    <row r="412" spans="2:3" x14ac:dyDescent="0.35">
      <c r="B412" s="13">
        <v>409</v>
      </c>
      <c r="C412">
        <v>480</v>
      </c>
    </row>
    <row r="413" spans="2:3" x14ac:dyDescent="0.35">
      <c r="B413" s="13">
        <v>410</v>
      </c>
      <c r="C413">
        <v>480</v>
      </c>
    </row>
    <row r="414" spans="2:3" x14ac:dyDescent="0.35">
      <c r="B414" s="13">
        <v>411</v>
      </c>
      <c r="C414">
        <v>480</v>
      </c>
    </row>
    <row r="415" spans="2:3" x14ac:dyDescent="0.35">
      <c r="B415" s="13">
        <v>412</v>
      </c>
      <c r="C415">
        <v>480</v>
      </c>
    </row>
    <row r="416" spans="2:3" x14ac:dyDescent="0.35">
      <c r="B416" s="13">
        <v>413</v>
      </c>
      <c r="C416">
        <v>480</v>
      </c>
    </row>
    <row r="417" spans="2:3" x14ac:dyDescent="0.35">
      <c r="B417" s="13">
        <v>414</v>
      </c>
      <c r="C417">
        <v>480</v>
      </c>
    </row>
    <row r="418" spans="2:3" x14ac:dyDescent="0.35">
      <c r="B418" s="13">
        <v>415</v>
      </c>
      <c r="C418">
        <v>480</v>
      </c>
    </row>
    <row r="419" spans="2:3" x14ac:dyDescent="0.35">
      <c r="B419" s="13">
        <v>416</v>
      </c>
      <c r="C419">
        <v>480</v>
      </c>
    </row>
    <row r="420" spans="2:3" x14ac:dyDescent="0.35">
      <c r="B420" s="13">
        <v>417</v>
      </c>
      <c r="C420">
        <v>480</v>
      </c>
    </row>
    <row r="421" spans="2:3" x14ac:dyDescent="0.35">
      <c r="B421" s="13">
        <v>418</v>
      </c>
      <c r="C421">
        <v>480</v>
      </c>
    </row>
    <row r="422" spans="2:3" x14ac:dyDescent="0.35">
      <c r="B422" s="13">
        <v>419</v>
      </c>
      <c r="C422">
        <v>-902.54403809774544</v>
      </c>
    </row>
    <row r="423" spans="2:3" x14ac:dyDescent="0.35">
      <c r="B423" s="13">
        <v>420</v>
      </c>
      <c r="C423">
        <v>480</v>
      </c>
    </row>
    <row r="424" spans="2:3" x14ac:dyDescent="0.35">
      <c r="B424" s="13">
        <v>421</v>
      </c>
      <c r="C424">
        <v>-475.48911482482697</v>
      </c>
    </row>
    <row r="425" spans="2:3" x14ac:dyDescent="0.35">
      <c r="B425" s="13">
        <v>422</v>
      </c>
      <c r="C425">
        <v>480</v>
      </c>
    </row>
    <row r="426" spans="2:3" x14ac:dyDescent="0.35">
      <c r="B426" s="13">
        <v>423</v>
      </c>
      <c r="C426">
        <v>480</v>
      </c>
    </row>
    <row r="427" spans="2:3" x14ac:dyDescent="0.35">
      <c r="B427" s="13">
        <v>424</v>
      </c>
      <c r="C427">
        <v>-520</v>
      </c>
    </row>
    <row r="428" spans="2:3" x14ac:dyDescent="0.35">
      <c r="B428" s="13">
        <v>425</v>
      </c>
      <c r="C428">
        <v>480</v>
      </c>
    </row>
    <row r="429" spans="2:3" x14ac:dyDescent="0.35">
      <c r="B429" s="13">
        <v>426</v>
      </c>
      <c r="C429">
        <v>480</v>
      </c>
    </row>
    <row r="430" spans="2:3" x14ac:dyDescent="0.35">
      <c r="B430" s="13">
        <v>427</v>
      </c>
      <c r="C430">
        <v>480</v>
      </c>
    </row>
    <row r="431" spans="2:3" x14ac:dyDescent="0.35">
      <c r="B431" s="13">
        <v>428</v>
      </c>
      <c r="C431">
        <v>480</v>
      </c>
    </row>
    <row r="432" spans="2:3" x14ac:dyDescent="0.35">
      <c r="B432" s="13">
        <v>429</v>
      </c>
      <c r="C432">
        <v>307.32381858896179</v>
      </c>
    </row>
    <row r="433" spans="2:3" x14ac:dyDescent="0.35">
      <c r="B433" s="13">
        <v>430</v>
      </c>
      <c r="C433">
        <v>-224.85490229197831</v>
      </c>
    </row>
    <row r="434" spans="2:3" x14ac:dyDescent="0.35">
      <c r="B434" s="13">
        <v>431</v>
      </c>
      <c r="C434">
        <v>60</v>
      </c>
    </row>
    <row r="435" spans="2:3" x14ac:dyDescent="0.35">
      <c r="B435" s="13">
        <v>432</v>
      </c>
      <c r="C435">
        <v>480</v>
      </c>
    </row>
    <row r="436" spans="2:3" x14ac:dyDescent="0.35">
      <c r="B436" s="13">
        <v>433</v>
      </c>
      <c r="C436">
        <v>480</v>
      </c>
    </row>
    <row r="437" spans="2:3" x14ac:dyDescent="0.35">
      <c r="B437" s="13">
        <v>434</v>
      </c>
      <c r="C437">
        <v>480</v>
      </c>
    </row>
    <row r="438" spans="2:3" x14ac:dyDescent="0.35">
      <c r="B438" s="13">
        <v>435</v>
      </c>
      <c r="C438">
        <v>480</v>
      </c>
    </row>
    <row r="439" spans="2:3" x14ac:dyDescent="0.35">
      <c r="B439" s="13">
        <v>436</v>
      </c>
      <c r="C439">
        <v>480</v>
      </c>
    </row>
    <row r="440" spans="2:3" x14ac:dyDescent="0.35">
      <c r="B440" s="13">
        <v>437</v>
      </c>
      <c r="C440">
        <v>480</v>
      </c>
    </row>
    <row r="441" spans="2:3" x14ac:dyDescent="0.35">
      <c r="B441" s="13">
        <v>438</v>
      </c>
      <c r="C441">
        <v>480</v>
      </c>
    </row>
    <row r="442" spans="2:3" x14ac:dyDescent="0.35">
      <c r="B442" s="13">
        <v>439</v>
      </c>
      <c r="C442">
        <v>-940</v>
      </c>
    </row>
    <row r="443" spans="2:3" x14ac:dyDescent="0.35">
      <c r="B443" s="13">
        <v>440</v>
      </c>
      <c r="C443">
        <v>480</v>
      </c>
    </row>
    <row r="444" spans="2:3" x14ac:dyDescent="0.35">
      <c r="B444" s="13">
        <v>441</v>
      </c>
      <c r="C444">
        <v>480</v>
      </c>
    </row>
    <row r="445" spans="2:3" x14ac:dyDescent="0.35">
      <c r="B445" s="13">
        <v>442</v>
      </c>
      <c r="C445">
        <v>480</v>
      </c>
    </row>
    <row r="446" spans="2:3" x14ac:dyDescent="0.35">
      <c r="B446" s="13">
        <v>443</v>
      </c>
      <c r="C446">
        <v>480</v>
      </c>
    </row>
    <row r="447" spans="2:3" x14ac:dyDescent="0.35">
      <c r="B447" s="13">
        <v>444</v>
      </c>
      <c r="C447">
        <v>480</v>
      </c>
    </row>
    <row r="448" spans="2:3" x14ac:dyDescent="0.35">
      <c r="B448" s="13">
        <v>445</v>
      </c>
      <c r="C448">
        <v>272.60056603702731</v>
      </c>
    </row>
    <row r="449" spans="2:3" x14ac:dyDescent="0.35">
      <c r="B449" s="13">
        <v>446</v>
      </c>
      <c r="C449">
        <v>480</v>
      </c>
    </row>
    <row r="450" spans="2:3" x14ac:dyDescent="0.35">
      <c r="B450" s="13">
        <v>447</v>
      </c>
      <c r="C450">
        <v>480</v>
      </c>
    </row>
    <row r="451" spans="2:3" x14ac:dyDescent="0.35">
      <c r="B451" s="13">
        <v>448</v>
      </c>
      <c r="C451">
        <v>480</v>
      </c>
    </row>
    <row r="452" spans="2:3" x14ac:dyDescent="0.35">
      <c r="B452" s="13">
        <v>449</v>
      </c>
      <c r="C452">
        <v>-520</v>
      </c>
    </row>
    <row r="453" spans="2:3" x14ac:dyDescent="0.35">
      <c r="B453" s="13">
        <v>450</v>
      </c>
      <c r="C453">
        <v>480</v>
      </c>
    </row>
    <row r="454" spans="2:3" x14ac:dyDescent="0.35">
      <c r="B454" s="13">
        <v>451</v>
      </c>
      <c r="C454">
        <v>480</v>
      </c>
    </row>
    <row r="455" spans="2:3" x14ac:dyDescent="0.35">
      <c r="B455" s="13">
        <v>452</v>
      </c>
      <c r="C455">
        <v>117.89047007239844</v>
      </c>
    </row>
    <row r="456" spans="2:3" x14ac:dyDescent="0.35">
      <c r="B456" s="13">
        <v>453</v>
      </c>
      <c r="C456">
        <v>480</v>
      </c>
    </row>
    <row r="457" spans="2:3" x14ac:dyDescent="0.35">
      <c r="B457" s="13">
        <v>454</v>
      </c>
      <c r="C457">
        <v>480</v>
      </c>
    </row>
    <row r="458" spans="2:3" x14ac:dyDescent="0.35">
      <c r="B458" s="13">
        <v>455</v>
      </c>
      <c r="C458">
        <v>363.53832249758887</v>
      </c>
    </row>
    <row r="459" spans="2:3" x14ac:dyDescent="0.35">
      <c r="B459" s="13">
        <v>456</v>
      </c>
      <c r="C459">
        <v>480</v>
      </c>
    </row>
    <row r="460" spans="2:3" x14ac:dyDescent="0.35">
      <c r="B460" s="13">
        <v>457</v>
      </c>
      <c r="C460">
        <v>332.8676963972286</v>
      </c>
    </row>
    <row r="461" spans="2:3" x14ac:dyDescent="0.35">
      <c r="B461" s="13">
        <v>458</v>
      </c>
      <c r="C461">
        <v>480</v>
      </c>
    </row>
    <row r="462" spans="2:3" x14ac:dyDescent="0.35">
      <c r="B462" s="13">
        <v>459</v>
      </c>
      <c r="C462">
        <v>480</v>
      </c>
    </row>
    <row r="463" spans="2:3" x14ac:dyDescent="0.35">
      <c r="B463" s="13">
        <v>460</v>
      </c>
      <c r="C463">
        <v>480</v>
      </c>
    </row>
    <row r="464" spans="2:3" x14ac:dyDescent="0.35">
      <c r="B464" s="13">
        <v>461</v>
      </c>
      <c r="C464">
        <v>-940</v>
      </c>
    </row>
    <row r="465" spans="2:3" x14ac:dyDescent="0.35">
      <c r="B465" s="13">
        <v>462</v>
      </c>
      <c r="C465">
        <v>480</v>
      </c>
    </row>
    <row r="466" spans="2:3" x14ac:dyDescent="0.35">
      <c r="B466" s="13">
        <v>463</v>
      </c>
      <c r="C466">
        <v>480</v>
      </c>
    </row>
    <row r="467" spans="2:3" x14ac:dyDescent="0.35">
      <c r="B467" s="13">
        <v>464</v>
      </c>
      <c r="C467">
        <v>480</v>
      </c>
    </row>
    <row r="468" spans="2:3" x14ac:dyDescent="0.35">
      <c r="B468" s="13">
        <v>465</v>
      </c>
      <c r="C468">
        <v>480</v>
      </c>
    </row>
    <row r="469" spans="2:3" x14ac:dyDescent="0.35">
      <c r="B469" s="13">
        <v>466</v>
      </c>
      <c r="C469">
        <v>480</v>
      </c>
    </row>
    <row r="470" spans="2:3" x14ac:dyDescent="0.35">
      <c r="B470" s="13">
        <v>467</v>
      </c>
      <c r="C470">
        <v>480</v>
      </c>
    </row>
    <row r="471" spans="2:3" x14ac:dyDescent="0.35">
      <c r="B471" s="13">
        <v>468</v>
      </c>
      <c r="C471">
        <v>-940</v>
      </c>
    </row>
    <row r="472" spans="2:3" x14ac:dyDescent="0.35">
      <c r="B472" s="13">
        <v>469</v>
      </c>
      <c r="C472">
        <v>480</v>
      </c>
    </row>
    <row r="473" spans="2:3" x14ac:dyDescent="0.35">
      <c r="B473" s="13">
        <v>470</v>
      </c>
      <c r="C473">
        <v>480</v>
      </c>
    </row>
    <row r="474" spans="2:3" x14ac:dyDescent="0.35">
      <c r="B474" s="13">
        <v>471</v>
      </c>
      <c r="C474">
        <v>480</v>
      </c>
    </row>
    <row r="475" spans="2:3" x14ac:dyDescent="0.35">
      <c r="B475" s="13">
        <v>472</v>
      </c>
      <c r="C475">
        <v>480</v>
      </c>
    </row>
    <row r="476" spans="2:3" x14ac:dyDescent="0.35">
      <c r="B476" s="13">
        <v>473</v>
      </c>
      <c r="C476">
        <v>480</v>
      </c>
    </row>
    <row r="477" spans="2:3" x14ac:dyDescent="0.35">
      <c r="B477" s="13">
        <v>474</v>
      </c>
      <c r="C477">
        <v>480</v>
      </c>
    </row>
    <row r="478" spans="2:3" x14ac:dyDescent="0.35">
      <c r="B478" s="13">
        <v>475</v>
      </c>
      <c r="C478">
        <v>480</v>
      </c>
    </row>
    <row r="479" spans="2:3" x14ac:dyDescent="0.35">
      <c r="B479" s="13">
        <v>476</v>
      </c>
      <c r="C479">
        <v>480</v>
      </c>
    </row>
    <row r="480" spans="2:3" x14ac:dyDescent="0.35">
      <c r="B480" s="13">
        <v>477</v>
      </c>
      <c r="C480">
        <v>480</v>
      </c>
    </row>
    <row r="481" spans="2:3" x14ac:dyDescent="0.35">
      <c r="B481" s="13">
        <v>478</v>
      </c>
      <c r="C481">
        <v>480</v>
      </c>
    </row>
    <row r="482" spans="2:3" x14ac:dyDescent="0.35">
      <c r="B482" s="13">
        <v>479</v>
      </c>
      <c r="C482">
        <v>480</v>
      </c>
    </row>
    <row r="483" spans="2:3" x14ac:dyDescent="0.35">
      <c r="B483" s="13">
        <v>480</v>
      </c>
      <c r="C483">
        <v>480</v>
      </c>
    </row>
    <row r="484" spans="2:3" x14ac:dyDescent="0.35">
      <c r="B484" s="13">
        <v>481</v>
      </c>
      <c r="C484">
        <v>18.610253199182353</v>
      </c>
    </row>
    <row r="485" spans="2:3" x14ac:dyDescent="0.35">
      <c r="B485" s="13">
        <v>482</v>
      </c>
      <c r="C485">
        <v>480</v>
      </c>
    </row>
    <row r="486" spans="2:3" x14ac:dyDescent="0.35">
      <c r="B486" s="13">
        <v>483</v>
      </c>
      <c r="C486">
        <v>480</v>
      </c>
    </row>
    <row r="487" spans="2:3" x14ac:dyDescent="0.35">
      <c r="B487" s="13">
        <v>484</v>
      </c>
      <c r="C487">
        <v>-795.46986754843033</v>
      </c>
    </row>
    <row r="488" spans="2:3" x14ac:dyDescent="0.35">
      <c r="B488" s="13">
        <v>485</v>
      </c>
      <c r="C488">
        <v>480</v>
      </c>
    </row>
    <row r="489" spans="2:3" x14ac:dyDescent="0.35">
      <c r="B489" s="13">
        <v>486</v>
      </c>
      <c r="C489">
        <v>-777.0253627099562</v>
      </c>
    </row>
    <row r="490" spans="2:3" x14ac:dyDescent="0.35">
      <c r="B490" s="13">
        <v>487</v>
      </c>
      <c r="C490">
        <v>480</v>
      </c>
    </row>
    <row r="491" spans="2:3" x14ac:dyDescent="0.35">
      <c r="B491" s="13">
        <v>488</v>
      </c>
      <c r="C491">
        <v>480</v>
      </c>
    </row>
    <row r="492" spans="2:3" x14ac:dyDescent="0.35">
      <c r="B492" s="13">
        <v>489</v>
      </c>
      <c r="C492">
        <v>480</v>
      </c>
    </row>
    <row r="493" spans="2:3" x14ac:dyDescent="0.35">
      <c r="B493" s="13">
        <v>490</v>
      </c>
      <c r="C493">
        <v>480</v>
      </c>
    </row>
    <row r="494" spans="2:3" x14ac:dyDescent="0.35">
      <c r="B494" s="13">
        <v>491</v>
      </c>
      <c r="C494">
        <v>78.729749094807374</v>
      </c>
    </row>
    <row r="495" spans="2:3" x14ac:dyDescent="0.35">
      <c r="B495" s="13">
        <v>492</v>
      </c>
      <c r="C495">
        <v>480</v>
      </c>
    </row>
    <row r="496" spans="2:3" x14ac:dyDescent="0.35">
      <c r="B496" s="13">
        <v>493</v>
      </c>
      <c r="C496">
        <v>-940</v>
      </c>
    </row>
    <row r="497" spans="2:3" x14ac:dyDescent="0.35">
      <c r="B497" s="13">
        <v>494</v>
      </c>
      <c r="C497">
        <v>480</v>
      </c>
    </row>
    <row r="498" spans="2:3" x14ac:dyDescent="0.35">
      <c r="B498" s="13">
        <v>495</v>
      </c>
      <c r="C498">
        <v>480</v>
      </c>
    </row>
    <row r="499" spans="2:3" x14ac:dyDescent="0.35">
      <c r="B499" s="13">
        <v>496</v>
      </c>
      <c r="C499">
        <v>480</v>
      </c>
    </row>
    <row r="500" spans="2:3" x14ac:dyDescent="0.35">
      <c r="B500" s="13">
        <v>497</v>
      </c>
      <c r="C500">
        <v>480</v>
      </c>
    </row>
    <row r="501" spans="2:3" x14ac:dyDescent="0.35">
      <c r="B501" s="13">
        <v>498</v>
      </c>
      <c r="C501">
        <v>480</v>
      </c>
    </row>
    <row r="502" spans="2:3" x14ac:dyDescent="0.35">
      <c r="B502" s="13">
        <v>499</v>
      </c>
      <c r="C502">
        <v>480</v>
      </c>
    </row>
    <row r="503" spans="2:3" x14ac:dyDescent="0.35">
      <c r="B503" s="13">
        <v>500</v>
      </c>
      <c r="C503">
        <v>480</v>
      </c>
    </row>
    <row r="504" spans="2:3" x14ac:dyDescent="0.35">
      <c r="B504" s="13">
        <v>501</v>
      </c>
      <c r="C504">
        <v>480</v>
      </c>
    </row>
    <row r="505" spans="2:3" x14ac:dyDescent="0.35">
      <c r="B505" s="13">
        <v>502</v>
      </c>
      <c r="C505">
        <v>480</v>
      </c>
    </row>
    <row r="506" spans="2:3" x14ac:dyDescent="0.35">
      <c r="B506" s="13">
        <v>503</v>
      </c>
      <c r="C506">
        <v>-940</v>
      </c>
    </row>
    <row r="507" spans="2:3" x14ac:dyDescent="0.35">
      <c r="B507" s="13">
        <v>504</v>
      </c>
      <c r="C507">
        <v>480</v>
      </c>
    </row>
    <row r="508" spans="2:3" x14ac:dyDescent="0.35">
      <c r="B508" s="13">
        <v>505</v>
      </c>
      <c r="C508">
        <v>480</v>
      </c>
    </row>
    <row r="509" spans="2:3" x14ac:dyDescent="0.35">
      <c r="B509" s="13">
        <v>506</v>
      </c>
      <c r="C509">
        <v>480</v>
      </c>
    </row>
    <row r="510" spans="2:3" x14ac:dyDescent="0.35">
      <c r="B510" s="13">
        <v>507</v>
      </c>
      <c r="C510">
        <v>480</v>
      </c>
    </row>
    <row r="511" spans="2:3" x14ac:dyDescent="0.35">
      <c r="B511" s="13">
        <v>508</v>
      </c>
      <c r="C511">
        <v>480</v>
      </c>
    </row>
    <row r="512" spans="2:3" x14ac:dyDescent="0.35">
      <c r="B512" s="13">
        <v>509</v>
      </c>
      <c r="C512">
        <v>480</v>
      </c>
    </row>
    <row r="513" spans="2:3" x14ac:dyDescent="0.35">
      <c r="B513" s="13">
        <v>510</v>
      </c>
      <c r="C513">
        <v>480</v>
      </c>
    </row>
    <row r="514" spans="2:3" x14ac:dyDescent="0.35">
      <c r="B514" s="13">
        <v>511</v>
      </c>
      <c r="C514">
        <v>480</v>
      </c>
    </row>
    <row r="515" spans="2:3" x14ac:dyDescent="0.35">
      <c r="B515" s="13">
        <v>512</v>
      </c>
      <c r="C515">
        <v>352.26473162494085</v>
      </c>
    </row>
    <row r="516" spans="2:3" x14ac:dyDescent="0.35">
      <c r="B516" s="13">
        <v>513</v>
      </c>
      <c r="C516">
        <v>480</v>
      </c>
    </row>
    <row r="517" spans="2:3" x14ac:dyDescent="0.35">
      <c r="B517" s="13">
        <v>514</v>
      </c>
      <c r="C517">
        <v>480</v>
      </c>
    </row>
    <row r="518" spans="2:3" x14ac:dyDescent="0.35">
      <c r="B518" s="13">
        <v>515</v>
      </c>
      <c r="C518">
        <v>480</v>
      </c>
    </row>
    <row r="519" spans="2:3" x14ac:dyDescent="0.35">
      <c r="B519" s="13">
        <v>516</v>
      </c>
      <c r="C519">
        <v>-769.66870704425048</v>
      </c>
    </row>
    <row r="520" spans="2:3" x14ac:dyDescent="0.35">
      <c r="B520" s="13">
        <v>517</v>
      </c>
      <c r="C520">
        <v>223.23805288312451</v>
      </c>
    </row>
    <row r="521" spans="2:3" x14ac:dyDescent="0.35">
      <c r="B521" s="13">
        <v>518</v>
      </c>
      <c r="C521">
        <v>-940</v>
      </c>
    </row>
    <row r="522" spans="2:3" x14ac:dyDescent="0.35">
      <c r="B522" s="13">
        <v>519</v>
      </c>
      <c r="C522">
        <v>480</v>
      </c>
    </row>
    <row r="523" spans="2:3" x14ac:dyDescent="0.35">
      <c r="B523" s="13">
        <v>520</v>
      </c>
      <c r="C523">
        <v>480</v>
      </c>
    </row>
    <row r="524" spans="2:3" x14ac:dyDescent="0.35">
      <c r="B524" s="13">
        <v>521</v>
      </c>
      <c r="C524">
        <v>480</v>
      </c>
    </row>
    <row r="525" spans="2:3" x14ac:dyDescent="0.35">
      <c r="B525" s="13">
        <v>522</v>
      </c>
      <c r="C525">
        <v>-940</v>
      </c>
    </row>
    <row r="526" spans="2:3" x14ac:dyDescent="0.35">
      <c r="B526" s="13">
        <v>523</v>
      </c>
      <c r="C526">
        <v>480</v>
      </c>
    </row>
    <row r="527" spans="2:3" x14ac:dyDescent="0.35">
      <c r="B527" s="13">
        <v>524</v>
      </c>
      <c r="C527">
        <v>480</v>
      </c>
    </row>
    <row r="528" spans="2:3" x14ac:dyDescent="0.35">
      <c r="B528" s="13">
        <v>525</v>
      </c>
      <c r="C528">
        <v>480</v>
      </c>
    </row>
    <row r="529" spans="2:3" x14ac:dyDescent="0.35">
      <c r="B529" s="13">
        <v>526</v>
      </c>
      <c r="C529">
        <v>480</v>
      </c>
    </row>
    <row r="530" spans="2:3" x14ac:dyDescent="0.35">
      <c r="B530" s="13">
        <v>527</v>
      </c>
      <c r="C530">
        <v>480</v>
      </c>
    </row>
    <row r="531" spans="2:3" x14ac:dyDescent="0.35">
      <c r="B531" s="13">
        <v>528</v>
      </c>
      <c r="C531">
        <v>480</v>
      </c>
    </row>
    <row r="532" spans="2:3" x14ac:dyDescent="0.35">
      <c r="B532" s="13">
        <v>529</v>
      </c>
      <c r="C532">
        <v>480</v>
      </c>
    </row>
    <row r="533" spans="2:3" x14ac:dyDescent="0.35">
      <c r="B533" s="13">
        <v>530</v>
      </c>
      <c r="C533">
        <v>-593.38175150207371</v>
      </c>
    </row>
    <row r="534" spans="2:3" x14ac:dyDescent="0.35">
      <c r="B534" s="13">
        <v>531</v>
      </c>
      <c r="C534">
        <v>480</v>
      </c>
    </row>
    <row r="535" spans="2:3" x14ac:dyDescent="0.35">
      <c r="B535" s="13">
        <v>532</v>
      </c>
      <c r="C535">
        <v>480</v>
      </c>
    </row>
    <row r="536" spans="2:3" x14ac:dyDescent="0.35">
      <c r="B536" s="13">
        <v>533</v>
      </c>
      <c r="C536">
        <v>480</v>
      </c>
    </row>
    <row r="537" spans="2:3" x14ac:dyDescent="0.35">
      <c r="B537" s="13">
        <v>534</v>
      </c>
      <c r="C537">
        <v>480</v>
      </c>
    </row>
    <row r="538" spans="2:3" x14ac:dyDescent="0.35">
      <c r="B538" s="13">
        <v>535</v>
      </c>
      <c r="C538">
        <v>480</v>
      </c>
    </row>
    <row r="539" spans="2:3" x14ac:dyDescent="0.35">
      <c r="B539" s="13">
        <v>536</v>
      </c>
      <c r="C539">
        <v>480</v>
      </c>
    </row>
    <row r="540" spans="2:3" x14ac:dyDescent="0.35">
      <c r="B540" s="13">
        <v>537</v>
      </c>
      <c r="C540">
        <v>242.91177450665856</v>
      </c>
    </row>
    <row r="541" spans="2:3" x14ac:dyDescent="0.35">
      <c r="B541" s="13">
        <v>538</v>
      </c>
      <c r="C541">
        <v>480</v>
      </c>
    </row>
    <row r="542" spans="2:3" x14ac:dyDescent="0.35">
      <c r="B542" s="13">
        <v>539</v>
      </c>
      <c r="C542">
        <v>480</v>
      </c>
    </row>
    <row r="543" spans="2:3" x14ac:dyDescent="0.35">
      <c r="B543" s="13">
        <v>540</v>
      </c>
      <c r="C543">
        <v>480</v>
      </c>
    </row>
    <row r="544" spans="2:3" x14ac:dyDescent="0.35">
      <c r="B544" s="13">
        <v>541</v>
      </c>
      <c r="C544">
        <v>-520</v>
      </c>
    </row>
    <row r="545" spans="2:3" x14ac:dyDescent="0.35">
      <c r="B545" s="13">
        <v>542</v>
      </c>
      <c r="C545">
        <v>480</v>
      </c>
    </row>
    <row r="546" spans="2:3" x14ac:dyDescent="0.35">
      <c r="B546" s="13">
        <v>543</v>
      </c>
      <c r="C546">
        <v>480</v>
      </c>
    </row>
    <row r="547" spans="2:3" x14ac:dyDescent="0.35">
      <c r="B547" s="13">
        <v>544</v>
      </c>
      <c r="C547">
        <v>480</v>
      </c>
    </row>
    <row r="548" spans="2:3" x14ac:dyDescent="0.35">
      <c r="B548" s="13">
        <v>545</v>
      </c>
      <c r="C548">
        <v>480</v>
      </c>
    </row>
    <row r="549" spans="2:3" x14ac:dyDescent="0.35">
      <c r="B549" s="13">
        <v>546</v>
      </c>
      <c r="C549">
        <v>480</v>
      </c>
    </row>
    <row r="550" spans="2:3" x14ac:dyDescent="0.35">
      <c r="B550" s="13">
        <v>547</v>
      </c>
      <c r="C550">
        <v>480</v>
      </c>
    </row>
    <row r="551" spans="2:3" x14ac:dyDescent="0.35">
      <c r="B551" s="13">
        <v>548</v>
      </c>
      <c r="C551">
        <v>324.05835595131305</v>
      </c>
    </row>
    <row r="552" spans="2:3" x14ac:dyDescent="0.35">
      <c r="B552" s="13">
        <v>549</v>
      </c>
      <c r="C552">
        <v>480</v>
      </c>
    </row>
    <row r="553" spans="2:3" x14ac:dyDescent="0.35">
      <c r="B553" s="13">
        <v>550</v>
      </c>
      <c r="C553">
        <v>480</v>
      </c>
    </row>
    <row r="554" spans="2:3" x14ac:dyDescent="0.35">
      <c r="B554" s="13">
        <v>551</v>
      </c>
      <c r="C554">
        <v>480</v>
      </c>
    </row>
    <row r="555" spans="2:3" x14ac:dyDescent="0.35">
      <c r="B555" s="13">
        <v>552</v>
      </c>
      <c r="C555">
        <v>480</v>
      </c>
    </row>
    <row r="556" spans="2:3" x14ac:dyDescent="0.35">
      <c r="B556" s="13">
        <v>553</v>
      </c>
      <c r="C556">
        <v>480</v>
      </c>
    </row>
    <row r="557" spans="2:3" x14ac:dyDescent="0.35">
      <c r="B557" s="13">
        <v>554</v>
      </c>
      <c r="C557">
        <v>-922.63914623590881</v>
      </c>
    </row>
    <row r="558" spans="2:3" x14ac:dyDescent="0.35">
      <c r="B558" s="13">
        <v>555</v>
      </c>
      <c r="C558">
        <v>-940</v>
      </c>
    </row>
    <row r="559" spans="2:3" x14ac:dyDescent="0.35">
      <c r="B559" s="13">
        <v>556</v>
      </c>
      <c r="C559">
        <v>480</v>
      </c>
    </row>
    <row r="560" spans="2:3" x14ac:dyDescent="0.35">
      <c r="B560" s="13">
        <v>557</v>
      </c>
      <c r="C560">
        <v>480</v>
      </c>
    </row>
    <row r="561" spans="2:3" x14ac:dyDescent="0.35">
      <c r="B561" s="13">
        <v>558</v>
      </c>
      <c r="C561">
        <v>480</v>
      </c>
    </row>
    <row r="562" spans="2:3" x14ac:dyDescent="0.35">
      <c r="B562" s="13">
        <v>559</v>
      </c>
      <c r="C562">
        <v>480</v>
      </c>
    </row>
    <row r="563" spans="2:3" x14ac:dyDescent="0.35">
      <c r="B563" s="13">
        <v>560</v>
      </c>
      <c r="C563">
        <v>480</v>
      </c>
    </row>
    <row r="564" spans="2:3" x14ac:dyDescent="0.35">
      <c r="B564" s="13">
        <v>561</v>
      </c>
      <c r="C564">
        <v>480</v>
      </c>
    </row>
    <row r="565" spans="2:3" x14ac:dyDescent="0.35">
      <c r="B565" s="13">
        <v>562</v>
      </c>
      <c r="C565">
        <v>480</v>
      </c>
    </row>
    <row r="566" spans="2:3" x14ac:dyDescent="0.35">
      <c r="B566" s="13">
        <v>563</v>
      </c>
      <c r="C566">
        <v>480</v>
      </c>
    </row>
    <row r="567" spans="2:3" x14ac:dyDescent="0.35">
      <c r="B567" s="13">
        <v>564</v>
      </c>
      <c r="C567">
        <v>480</v>
      </c>
    </row>
    <row r="568" spans="2:3" x14ac:dyDescent="0.35">
      <c r="B568" s="13">
        <v>565</v>
      </c>
      <c r="C568">
        <v>442.97263378183703</v>
      </c>
    </row>
    <row r="569" spans="2:3" x14ac:dyDescent="0.35">
      <c r="B569" s="13">
        <v>566</v>
      </c>
      <c r="C569">
        <v>480</v>
      </c>
    </row>
    <row r="570" spans="2:3" x14ac:dyDescent="0.35">
      <c r="B570" s="13">
        <v>567</v>
      </c>
      <c r="C570">
        <v>-940</v>
      </c>
    </row>
    <row r="571" spans="2:3" x14ac:dyDescent="0.35">
      <c r="B571" s="13">
        <v>568</v>
      </c>
      <c r="C571">
        <v>480</v>
      </c>
    </row>
    <row r="572" spans="2:3" x14ac:dyDescent="0.35">
      <c r="B572" s="13">
        <v>569</v>
      </c>
      <c r="C572">
        <v>480</v>
      </c>
    </row>
    <row r="573" spans="2:3" x14ac:dyDescent="0.35">
      <c r="B573" s="13">
        <v>570</v>
      </c>
      <c r="C573">
        <v>480</v>
      </c>
    </row>
    <row r="574" spans="2:3" x14ac:dyDescent="0.35">
      <c r="B574" s="13">
        <v>571</v>
      </c>
      <c r="C574">
        <v>480</v>
      </c>
    </row>
    <row r="575" spans="2:3" x14ac:dyDescent="0.35">
      <c r="B575" s="13">
        <v>572</v>
      </c>
      <c r="C575">
        <v>480</v>
      </c>
    </row>
    <row r="576" spans="2:3" x14ac:dyDescent="0.35">
      <c r="B576" s="13">
        <v>573</v>
      </c>
      <c r="C576">
        <v>480</v>
      </c>
    </row>
    <row r="577" spans="2:3" x14ac:dyDescent="0.35">
      <c r="B577" s="13">
        <v>574</v>
      </c>
      <c r="C577">
        <v>480</v>
      </c>
    </row>
    <row r="578" spans="2:3" x14ac:dyDescent="0.35">
      <c r="B578" s="13">
        <v>575</v>
      </c>
      <c r="C578">
        <v>480</v>
      </c>
    </row>
    <row r="579" spans="2:3" x14ac:dyDescent="0.35">
      <c r="B579" s="13">
        <v>576</v>
      </c>
      <c r="C579">
        <v>480</v>
      </c>
    </row>
    <row r="580" spans="2:3" x14ac:dyDescent="0.35">
      <c r="B580" s="13">
        <v>577</v>
      </c>
      <c r="C580">
        <v>480</v>
      </c>
    </row>
    <row r="581" spans="2:3" x14ac:dyDescent="0.35">
      <c r="B581" s="13">
        <v>578</v>
      </c>
      <c r="C581">
        <v>480</v>
      </c>
    </row>
    <row r="582" spans="2:3" x14ac:dyDescent="0.35">
      <c r="B582" s="13">
        <v>579</v>
      </c>
      <c r="C582">
        <v>480</v>
      </c>
    </row>
    <row r="583" spans="2:3" x14ac:dyDescent="0.35">
      <c r="B583" s="13">
        <v>580</v>
      </c>
      <c r="C583">
        <v>480</v>
      </c>
    </row>
    <row r="584" spans="2:3" x14ac:dyDescent="0.35">
      <c r="B584" s="13">
        <v>581</v>
      </c>
      <c r="C584">
        <v>480</v>
      </c>
    </row>
    <row r="585" spans="2:3" x14ac:dyDescent="0.35">
      <c r="B585" s="13">
        <v>582</v>
      </c>
      <c r="C585">
        <v>378.22179155470207</v>
      </c>
    </row>
    <row r="586" spans="2:3" x14ac:dyDescent="0.35">
      <c r="B586" s="13">
        <v>583</v>
      </c>
      <c r="C586">
        <v>480</v>
      </c>
    </row>
    <row r="587" spans="2:3" x14ac:dyDescent="0.35">
      <c r="B587" s="13">
        <v>584</v>
      </c>
      <c r="C587">
        <v>480</v>
      </c>
    </row>
    <row r="588" spans="2:3" x14ac:dyDescent="0.35">
      <c r="B588" s="13">
        <v>585</v>
      </c>
      <c r="C588">
        <v>480</v>
      </c>
    </row>
    <row r="589" spans="2:3" x14ac:dyDescent="0.35">
      <c r="B589" s="13">
        <v>586</v>
      </c>
      <c r="C589">
        <v>480</v>
      </c>
    </row>
    <row r="590" spans="2:3" x14ac:dyDescent="0.35">
      <c r="B590" s="13">
        <v>587</v>
      </c>
      <c r="C590">
        <v>480</v>
      </c>
    </row>
    <row r="591" spans="2:3" x14ac:dyDescent="0.35">
      <c r="B591" s="13">
        <v>588</v>
      </c>
      <c r="C591">
        <v>376.70586901219053</v>
      </c>
    </row>
    <row r="592" spans="2:3" x14ac:dyDescent="0.35">
      <c r="B592" s="13">
        <v>589</v>
      </c>
      <c r="C592">
        <v>480</v>
      </c>
    </row>
    <row r="593" spans="2:3" x14ac:dyDescent="0.35">
      <c r="B593" s="13">
        <v>590</v>
      </c>
      <c r="C593">
        <v>128.98386506743225</v>
      </c>
    </row>
    <row r="594" spans="2:3" x14ac:dyDescent="0.35">
      <c r="B594" s="13">
        <v>591</v>
      </c>
      <c r="C594">
        <v>480</v>
      </c>
    </row>
    <row r="595" spans="2:3" x14ac:dyDescent="0.35">
      <c r="B595" s="13">
        <v>592</v>
      </c>
      <c r="C595">
        <v>480</v>
      </c>
    </row>
    <row r="596" spans="2:3" x14ac:dyDescent="0.35">
      <c r="B596" s="13">
        <v>593</v>
      </c>
      <c r="C596">
        <v>480</v>
      </c>
    </row>
    <row r="597" spans="2:3" x14ac:dyDescent="0.35">
      <c r="B597" s="13">
        <v>594</v>
      </c>
      <c r="C597">
        <v>480</v>
      </c>
    </row>
    <row r="598" spans="2:3" x14ac:dyDescent="0.35">
      <c r="B598" s="13">
        <v>595</v>
      </c>
      <c r="C598">
        <v>480</v>
      </c>
    </row>
    <row r="599" spans="2:3" x14ac:dyDescent="0.35">
      <c r="B599" s="13">
        <v>596</v>
      </c>
      <c r="C599">
        <v>480</v>
      </c>
    </row>
    <row r="600" spans="2:3" x14ac:dyDescent="0.35">
      <c r="B600" s="13">
        <v>597</v>
      </c>
      <c r="C600">
        <v>480</v>
      </c>
    </row>
    <row r="601" spans="2:3" x14ac:dyDescent="0.35">
      <c r="B601" s="13">
        <v>598</v>
      </c>
      <c r="C601">
        <v>480</v>
      </c>
    </row>
    <row r="602" spans="2:3" x14ac:dyDescent="0.35">
      <c r="B602" s="13">
        <v>599</v>
      </c>
      <c r="C602">
        <v>480</v>
      </c>
    </row>
    <row r="603" spans="2:3" x14ac:dyDescent="0.35">
      <c r="B603" s="13">
        <v>600</v>
      </c>
      <c r="C603">
        <v>480</v>
      </c>
    </row>
    <row r="604" spans="2:3" x14ac:dyDescent="0.35">
      <c r="B604" s="13">
        <v>601</v>
      </c>
      <c r="C604">
        <v>480</v>
      </c>
    </row>
    <row r="605" spans="2:3" x14ac:dyDescent="0.35">
      <c r="B605" s="13">
        <v>602</v>
      </c>
      <c r="C605">
        <v>480</v>
      </c>
    </row>
    <row r="606" spans="2:3" x14ac:dyDescent="0.35">
      <c r="B606" s="13">
        <v>603</v>
      </c>
      <c r="C606">
        <v>480</v>
      </c>
    </row>
    <row r="607" spans="2:3" x14ac:dyDescent="0.35">
      <c r="B607" s="13">
        <v>604</v>
      </c>
      <c r="C607">
        <v>480</v>
      </c>
    </row>
    <row r="608" spans="2:3" x14ac:dyDescent="0.35">
      <c r="B608" s="13">
        <v>605</v>
      </c>
      <c r="C608">
        <v>480</v>
      </c>
    </row>
    <row r="609" spans="2:3" x14ac:dyDescent="0.35">
      <c r="B609" s="13">
        <v>606</v>
      </c>
      <c r="C609">
        <v>-940</v>
      </c>
    </row>
    <row r="610" spans="2:3" x14ac:dyDescent="0.35">
      <c r="B610" s="13">
        <v>607</v>
      </c>
      <c r="C610">
        <v>480</v>
      </c>
    </row>
    <row r="611" spans="2:3" x14ac:dyDescent="0.35">
      <c r="B611" s="13">
        <v>608</v>
      </c>
      <c r="C611">
        <v>480</v>
      </c>
    </row>
    <row r="612" spans="2:3" x14ac:dyDescent="0.35">
      <c r="B612" s="13">
        <v>609</v>
      </c>
      <c r="C612">
        <v>480</v>
      </c>
    </row>
    <row r="613" spans="2:3" x14ac:dyDescent="0.35">
      <c r="B613" s="13">
        <v>610</v>
      </c>
      <c r="C613">
        <v>480</v>
      </c>
    </row>
    <row r="614" spans="2:3" x14ac:dyDescent="0.35">
      <c r="B614" s="13">
        <v>611</v>
      </c>
      <c r="C614">
        <v>480</v>
      </c>
    </row>
    <row r="615" spans="2:3" x14ac:dyDescent="0.35">
      <c r="B615" s="13">
        <v>612</v>
      </c>
      <c r="C615">
        <v>480</v>
      </c>
    </row>
    <row r="616" spans="2:3" x14ac:dyDescent="0.35">
      <c r="B616" s="13">
        <v>613</v>
      </c>
      <c r="C616">
        <v>480</v>
      </c>
    </row>
    <row r="617" spans="2:3" x14ac:dyDescent="0.35">
      <c r="B617" s="13">
        <v>614</v>
      </c>
      <c r="C617">
        <v>177.85194306217039</v>
      </c>
    </row>
    <row r="618" spans="2:3" x14ac:dyDescent="0.35">
      <c r="B618" s="13">
        <v>615</v>
      </c>
      <c r="C618">
        <v>480</v>
      </c>
    </row>
    <row r="619" spans="2:3" x14ac:dyDescent="0.35">
      <c r="B619" s="13">
        <v>616</v>
      </c>
      <c r="C619">
        <v>480</v>
      </c>
    </row>
    <row r="620" spans="2:3" x14ac:dyDescent="0.35">
      <c r="B620" s="13">
        <v>617</v>
      </c>
      <c r="C620">
        <v>480</v>
      </c>
    </row>
    <row r="621" spans="2:3" x14ac:dyDescent="0.35">
      <c r="B621" s="13">
        <v>618</v>
      </c>
      <c r="C621">
        <v>480</v>
      </c>
    </row>
    <row r="622" spans="2:3" x14ac:dyDescent="0.35">
      <c r="B622" s="13">
        <v>619</v>
      </c>
      <c r="C622">
        <v>480</v>
      </c>
    </row>
    <row r="623" spans="2:3" x14ac:dyDescent="0.35">
      <c r="B623" s="13">
        <v>620</v>
      </c>
      <c r="C623">
        <v>480</v>
      </c>
    </row>
    <row r="624" spans="2:3" x14ac:dyDescent="0.35">
      <c r="B624" s="13">
        <v>621</v>
      </c>
      <c r="C624">
        <v>480</v>
      </c>
    </row>
    <row r="625" spans="2:3" x14ac:dyDescent="0.35">
      <c r="B625" s="13">
        <v>622</v>
      </c>
      <c r="C625">
        <v>480</v>
      </c>
    </row>
    <row r="626" spans="2:3" x14ac:dyDescent="0.35">
      <c r="B626" s="13">
        <v>623</v>
      </c>
      <c r="C626">
        <v>238.79252083058324</v>
      </c>
    </row>
    <row r="627" spans="2:3" x14ac:dyDescent="0.35">
      <c r="B627" s="13">
        <v>624</v>
      </c>
      <c r="C627">
        <v>480</v>
      </c>
    </row>
    <row r="628" spans="2:3" x14ac:dyDescent="0.35">
      <c r="B628" s="13">
        <v>625</v>
      </c>
      <c r="C628">
        <v>480</v>
      </c>
    </row>
    <row r="629" spans="2:3" x14ac:dyDescent="0.35">
      <c r="B629" s="13">
        <v>626</v>
      </c>
      <c r="C629">
        <v>-339.75930269638934</v>
      </c>
    </row>
    <row r="630" spans="2:3" x14ac:dyDescent="0.35">
      <c r="B630" s="13">
        <v>627</v>
      </c>
      <c r="C630">
        <v>480</v>
      </c>
    </row>
    <row r="631" spans="2:3" x14ac:dyDescent="0.35">
      <c r="B631" s="13">
        <v>628</v>
      </c>
      <c r="C631">
        <v>480</v>
      </c>
    </row>
    <row r="632" spans="2:3" x14ac:dyDescent="0.35">
      <c r="B632" s="13">
        <v>629</v>
      </c>
      <c r="C632">
        <v>480</v>
      </c>
    </row>
    <row r="633" spans="2:3" x14ac:dyDescent="0.35">
      <c r="B633" s="13">
        <v>630</v>
      </c>
      <c r="C633">
        <v>480</v>
      </c>
    </row>
    <row r="634" spans="2:3" x14ac:dyDescent="0.35">
      <c r="B634" s="13">
        <v>631</v>
      </c>
      <c r="C634">
        <v>480</v>
      </c>
    </row>
    <row r="635" spans="2:3" x14ac:dyDescent="0.35">
      <c r="B635" s="13">
        <v>632</v>
      </c>
      <c r="C635">
        <v>480</v>
      </c>
    </row>
    <row r="636" spans="2:3" x14ac:dyDescent="0.35">
      <c r="B636" s="13">
        <v>633</v>
      </c>
      <c r="C636">
        <v>480</v>
      </c>
    </row>
    <row r="637" spans="2:3" x14ac:dyDescent="0.35">
      <c r="B637" s="13">
        <v>634</v>
      </c>
      <c r="C637">
        <v>480</v>
      </c>
    </row>
    <row r="638" spans="2:3" x14ac:dyDescent="0.35">
      <c r="B638" s="13">
        <v>635</v>
      </c>
      <c r="C638">
        <v>480</v>
      </c>
    </row>
    <row r="639" spans="2:3" x14ac:dyDescent="0.35">
      <c r="B639" s="13">
        <v>636</v>
      </c>
      <c r="C639">
        <v>480</v>
      </c>
    </row>
    <row r="640" spans="2:3" x14ac:dyDescent="0.35">
      <c r="B640" s="13">
        <v>637</v>
      </c>
      <c r="C640">
        <v>480</v>
      </c>
    </row>
    <row r="641" spans="2:3" x14ac:dyDescent="0.35">
      <c r="B641" s="13">
        <v>638</v>
      </c>
      <c r="C641">
        <v>480</v>
      </c>
    </row>
    <row r="642" spans="2:3" x14ac:dyDescent="0.35">
      <c r="B642" s="13">
        <v>639</v>
      </c>
      <c r="C642">
        <v>480</v>
      </c>
    </row>
    <row r="643" spans="2:3" x14ac:dyDescent="0.35">
      <c r="B643" s="13">
        <v>640</v>
      </c>
      <c r="C643">
        <v>57.957674285352482</v>
      </c>
    </row>
    <row r="644" spans="2:3" x14ac:dyDescent="0.35">
      <c r="B644" s="13">
        <v>641</v>
      </c>
      <c r="C644">
        <v>67.140395314121804</v>
      </c>
    </row>
    <row r="645" spans="2:3" x14ac:dyDescent="0.35">
      <c r="B645" s="13">
        <v>642</v>
      </c>
      <c r="C645">
        <v>480</v>
      </c>
    </row>
    <row r="646" spans="2:3" x14ac:dyDescent="0.35">
      <c r="B646" s="13">
        <v>643</v>
      </c>
      <c r="C646">
        <v>480</v>
      </c>
    </row>
    <row r="647" spans="2:3" x14ac:dyDescent="0.35">
      <c r="B647" s="13">
        <v>644</v>
      </c>
      <c r="C647">
        <v>480</v>
      </c>
    </row>
    <row r="648" spans="2:3" x14ac:dyDescent="0.35">
      <c r="B648" s="13">
        <v>645</v>
      </c>
      <c r="C648">
        <v>480</v>
      </c>
    </row>
    <row r="649" spans="2:3" x14ac:dyDescent="0.35">
      <c r="B649" s="13">
        <v>646</v>
      </c>
      <c r="C649">
        <v>480</v>
      </c>
    </row>
    <row r="650" spans="2:3" x14ac:dyDescent="0.35">
      <c r="B650" s="13">
        <v>647</v>
      </c>
      <c r="C650">
        <v>480</v>
      </c>
    </row>
    <row r="651" spans="2:3" x14ac:dyDescent="0.35">
      <c r="B651" s="13">
        <v>648</v>
      </c>
      <c r="C651">
        <v>480</v>
      </c>
    </row>
    <row r="652" spans="2:3" x14ac:dyDescent="0.35">
      <c r="B652" s="13">
        <v>649</v>
      </c>
      <c r="C652">
        <v>480</v>
      </c>
    </row>
    <row r="653" spans="2:3" x14ac:dyDescent="0.35">
      <c r="B653" s="13">
        <v>650</v>
      </c>
      <c r="C653">
        <v>480</v>
      </c>
    </row>
    <row r="654" spans="2:3" x14ac:dyDescent="0.35">
      <c r="B654" s="13">
        <v>651</v>
      </c>
      <c r="C654">
        <v>480</v>
      </c>
    </row>
    <row r="655" spans="2:3" x14ac:dyDescent="0.35">
      <c r="B655" s="13">
        <v>652</v>
      </c>
      <c r="C655">
        <v>480</v>
      </c>
    </row>
    <row r="656" spans="2:3" x14ac:dyDescent="0.35">
      <c r="B656" s="13">
        <v>653</v>
      </c>
      <c r="C656">
        <v>-940</v>
      </c>
    </row>
    <row r="657" spans="2:3" x14ac:dyDescent="0.35">
      <c r="B657" s="13">
        <v>654</v>
      </c>
      <c r="C657">
        <v>480</v>
      </c>
    </row>
    <row r="658" spans="2:3" x14ac:dyDescent="0.35">
      <c r="B658" s="13">
        <v>655</v>
      </c>
      <c r="C658">
        <v>480</v>
      </c>
    </row>
    <row r="659" spans="2:3" x14ac:dyDescent="0.35">
      <c r="B659" s="13">
        <v>656</v>
      </c>
      <c r="C659">
        <v>480</v>
      </c>
    </row>
    <row r="660" spans="2:3" x14ac:dyDescent="0.35">
      <c r="B660" s="13">
        <v>657</v>
      </c>
      <c r="C660">
        <v>480</v>
      </c>
    </row>
    <row r="661" spans="2:3" x14ac:dyDescent="0.35">
      <c r="B661" s="13">
        <v>658</v>
      </c>
      <c r="C661">
        <v>-940</v>
      </c>
    </row>
    <row r="662" spans="2:3" x14ac:dyDescent="0.35">
      <c r="B662" s="13">
        <v>659</v>
      </c>
      <c r="C662">
        <v>480</v>
      </c>
    </row>
    <row r="663" spans="2:3" x14ac:dyDescent="0.35">
      <c r="B663" s="13">
        <v>660</v>
      </c>
      <c r="C663">
        <v>480</v>
      </c>
    </row>
    <row r="664" spans="2:3" x14ac:dyDescent="0.35">
      <c r="B664" s="13">
        <v>661</v>
      </c>
      <c r="C664">
        <v>480</v>
      </c>
    </row>
    <row r="665" spans="2:3" x14ac:dyDescent="0.35">
      <c r="B665" s="13">
        <v>662</v>
      </c>
      <c r="C665">
        <v>480</v>
      </c>
    </row>
    <row r="666" spans="2:3" x14ac:dyDescent="0.35">
      <c r="B666" s="13">
        <v>663</v>
      </c>
      <c r="C666">
        <v>480</v>
      </c>
    </row>
    <row r="667" spans="2:3" x14ac:dyDescent="0.35">
      <c r="B667" s="13">
        <v>664</v>
      </c>
      <c r="C667">
        <v>480</v>
      </c>
    </row>
    <row r="668" spans="2:3" x14ac:dyDescent="0.35">
      <c r="B668" s="13">
        <v>665</v>
      </c>
      <c r="C668">
        <v>480</v>
      </c>
    </row>
    <row r="669" spans="2:3" x14ac:dyDescent="0.35">
      <c r="B669" s="13">
        <v>666</v>
      </c>
      <c r="C669">
        <v>480</v>
      </c>
    </row>
    <row r="670" spans="2:3" x14ac:dyDescent="0.35">
      <c r="B670" s="13">
        <v>667</v>
      </c>
      <c r="C670">
        <v>480</v>
      </c>
    </row>
    <row r="671" spans="2:3" x14ac:dyDescent="0.35">
      <c r="B671" s="13">
        <v>668</v>
      </c>
      <c r="C671">
        <v>480</v>
      </c>
    </row>
    <row r="672" spans="2:3" x14ac:dyDescent="0.35">
      <c r="B672" s="13">
        <v>669</v>
      </c>
      <c r="C672">
        <v>480</v>
      </c>
    </row>
    <row r="673" spans="2:3" x14ac:dyDescent="0.35">
      <c r="B673" s="13">
        <v>670</v>
      </c>
      <c r="C673">
        <v>480</v>
      </c>
    </row>
    <row r="674" spans="2:3" x14ac:dyDescent="0.35">
      <c r="B674" s="13">
        <v>671</v>
      </c>
      <c r="C674">
        <v>480</v>
      </c>
    </row>
    <row r="675" spans="2:3" x14ac:dyDescent="0.35">
      <c r="B675" s="13">
        <v>672</v>
      </c>
      <c r="C675">
        <v>480</v>
      </c>
    </row>
    <row r="676" spans="2:3" x14ac:dyDescent="0.35">
      <c r="B676" s="13">
        <v>673</v>
      </c>
      <c r="C676">
        <v>480</v>
      </c>
    </row>
    <row r="677" spans="2:3" x14ac:dyDescent="0.35">
      <c r="B677" s="13">
        <v>674</v>
      </c>
      <c r="C677">
        <v>480</v>
      </c>
    </row>
    <row r="678" spans="2:3" x14ac:dyDescent="0.35">
      <c r="B678" s="13">
        <v>675</v>
      </c>
      <c r="C678">
        <v>480</v>
      </c>
    </row>
    <row r="679" spans="2:3" x14ac:dyDescent="0.35">
      <c r="B679" s="13">
        <v>676</v>
      </c>
      <c r="C679">
        <v>-940</v>
      </c>
    </row>
    <row r="680" spans="2:3" x14ac:dyDescent="0.35">
      <c r="B680" s="13">
        <v>677</v>
      </c>
      <c r="C680">
        <v>480</v>
      </c>
    </row>
    <row r="681" spans="2:3" x14ac:dyDescent="0.35">
      <c r="B681" s="13">
        <v>678</v>
      </c>
      <c r="C681">
        <v>480</v>
      </c>
    </row>
    <row r="682" spans="2:3" x14ac:dyDescent="0.35">
      <c r="B682" s="13">
        <v>679</v>
      </c>
      <c r="C682">
        <v>-940</v>
      </c>
    </row>
    <row r="683" spans="2:3" x14ac:dyDescent="0.35">
      <c r="B683" s="13">
        <v>680</v>
      </c>
      <c r="C683">
        <v>-940</v>
      </c>
    </row>
    <row r="684" spans="2:3" x14ac:dyDescent="0.35">
      <c r="B684" s="13">
        <v>681</v>
      </c>
      <c r="C684">
        <v>480</v>
      </c>
    </row>
    <row r="685" spans="2:3" x14ac:dyDescent="0.35">
      <c r="B685" s="13">
        <v>682</v>
      </c>
      <c r="C685">
        <v>60</v>
      </c>
    </row>
    <row r="686" spans="2:3" x14ac:dyDescent="0.35">
      <c r="B686" s="13">
        <v>683</v>
      </c>
      <c r="C686">
        <v>404.36525971421571</v>
      </c>
    </row>
    <row r="687" spans="2:3" x14ac:dyDescent="0.35">
      <c r="B687" s="13">
        <v>684</v>
      </c>
      <c r="C687">
        <v>480</v>
      </c>
    </row>
    <row r="688" spans="2:3" x14ac:dyDescent="0.35">
      <c r="B688" s="13">
        <v>685</v>
      </c>
      <c r="C688">
        <v>262.43460872062087</v>
      </c>
    </row>
    <row r="689" spans="2:3" x14ac:dyDescent="0.35">
      <c r="B689" s="13">
        <v>686</v>
      </c>
      <c r="C689">
        <v>480</v>
      </c>
    </row>
    <row r="690" spans="2:3" x14ac:dyDescent="0.35">
      <c r="B690" s="13">
        <v>687</v>
      </c>
      <c r="C690">
        <v>480</v>
      </c>
    </row>
    <row r="691" spans="2:3" x14ac:dyDescent="0.35">
      <c r="B691" s="13">
        <v>688</v>
      </c>
      <c r="C691">
        <v>480</v>
      </c>
    </row>
    <row r="692" spans="2:3" x14ac:dyDescent="0.35">
      <c r="B692" s="13">
        <v>689</v>
      </c>
      <c r="C692">
        <v>480</v>
      </c>
    </row>
    <row r="693" spans="2:3" x14ac:dyDescent="0.35">
      <c r="B693" s="13">
        <v>690</v>
      </c>
      <c r="C693">
        <v>480</v>
      </c>
    </row>
    <row r="694" spans="2:3" x14ac:dyDescent="0.35">
      <c r="B694" s="13">
        <v>691</v>
      </c>
      <c r="C694">
        <v>480</v>
      </c>
    </row>
    <row r="695" spans="2:3" x14ac:dyDescent="0.35">
      <c r="B695" s="13">
        <v>692</v>
      </c>
      <c r="C695">
        <v>-525.2024590979014</v>
      </c>
    </row>
    <row r="696" spans="2:3" x14ac:dyDescent="0.35">
      <c r="B696" s="13">
        <v>693</v>
      </c>
      <c r="C696">
        <v>480</v>
      </c>
    </row>
    <row r="697" spans="2:3" x14ac:dyDescent="0.35">
      <c r="B697" s="13">
        <v>694</v>
      </c>
      <c r="C697">
        <v>480</v>
      </c>
    </row>
    <row r="698" spans="2:3" x14ac:dyDescent="0.35">
      <c r="B698" s="13">
        <v>695</v>
      </c>
      <c r="C698">
        <v>60</v>
      </c>
    </row>
    <row r="699" spans="2:3" x14ac:dyDescent="0.35">
      <c r="B699" s="13">
        <v>696</v>
      </c>
      <c r="C699">
        <v>480</v>
      </c>
    </row>
    <row r="700" spans="2:3" x14ac:dyDescent="0.35">
      <c r="B700" s="13">
        <v>697</v>
      </c>
      <c r="C700">
        <v>-940</v>
      </c>
    </row>
    <row r="701" spans="2:3" x14ac:dyDescent="0.35">
      <c r="B701" s="13">
        <v>698</v>
      </c>
      <c r="C701">
        <v>480</v>
      </c>
    </row>
    <row r="702" spans="2:3" x14ac:dyDescent="0.35">
      <c r="B702" s="13">
        <v>699</v>
      </c>
      <c r="C702">
        <v>480</v>
      </c>
    </row>
    <row r="703" spans="2:3" x14ac:dyDescent="0.35">
      <c r="B703" s="13">
        <v>700</v>
      </c>
      <c r="C703">
        <v>480</v>
      </c>
    </row>
    <row r="704" spans="2:3" x14ac:dyDescent="0.35">
      <c r="B704" s="13">
        <v>701</v>
      </c>
      <c r="C704">
        <v>480</v>
      </c>
    </row>
    <row r="705" spans="2:3" x14ac:dyDescent="0.35">
      <c r="B705" s="13">
        <v>702</v>
      </c>
      <c r="C705">
        <v>480</v>
      </c>
    </row>
    <row r="706" spans="2:3" x14ac:dyDescent="0.35">
      <c r="B706" s="13">
        <v>703</v>
      </c>
      <c r="C706">
        <v>480</v>
      </c>
    </row>
    <row r="707" spans="2:3" x14ac:dyDescent="0.35">
      <c r="B707" s="13">
        <v>704</v>
      </c>
      <c r="C707">
        <v>359.66984160494633</v>
      </c>
    </row>
    <row r="708" spans="2:3" x14ac:dyDescent="0.35">
      <c r="B708" s="13">
        <v>705</v>
      </c>
      <c r="C708">
        <v>480</v>
      </c>
    </row>
    <row r="709" spans="2:3" x14ac:dyDescent="0.35">
      <c r="B709" s="13">
        <v>706</v>
      </c>
      <c r="C709">
        <v>60</v>
      </c>
    </row>
    <row r="710" spans="2:3" x14ac:dyDescent="0.35">
      <c r="B710" s="13">
        <v>707</v>
      </c>
      <c r="C710">
        <v>480</v>
      </c>
    </row>
    <row r="711" spans="2:3" x14ac:dyDescent="0.35">
      <c r="B711" s="13">
        <v>708</v>
      </c>
      <c r="C711">
        <v>480</v>
      </c>
    </row>
    <row r="712" spans="2:3" x14ac:dyDescent="0.35">
      <c r="B712" s="13">
        <v>709</v>
      </c>
      <c r="C712">
        <v>-940</v>
      </c>
    </row>
    <row r="713" spans="2:3" x14ac:dyDescent="0.35">
      <c r="B713" s="13">
        <v>710</v>
      </c>
      <c r="C713">
        <v>480</v>
      </c>
    </row>
    <row r="714" spans="2:3" x14ac:dyDescent="0.35">
      <c r="B714" s="13">
        <v>711</v>
      </c>
      <c r="C714">
        <v>381.31375186321441</v>
      </c>
    </row>
    <row r="715" spans="2:3" x14ac:dyDescent="0.35">
      <c r="B715" s="13">
        <v>712</v>
      </c>
      <c r="C715">
        <v>480</v>
      </c>
    </row>
    <row r="716" spans="2:3" x14ac:dyDescent="0.35">
      <c r="B716" s="13">
        <v>713</v>
      </c>
      <c r="C716">
        <v>480</v>
      </c>
    </row>
    <row r="717" spans="2:3" x14ac:dyDescent="0.35">
      <c r="B717" s="13">
        <v>714</v>
      </c>
      <c r="C717">
        <v>480</v>
      </c>
    </row>
    <row r="718" spans="2:3" x14ac:dyDescent="0.35">
      <c r="B718" s="13">
        <v>715</v>
      </c>
      <c r="C718">
        <v>480</v>
      </c>
    </row>
    <row r="719" spans="2:3" x14ac:dyDescent="0.35">
      <c r="B719" s="13">
        <v>716</v>
      </c>
      <c r="C719">
        <v>480</v>
      </c>
    </row>
    <row r="720" spans="2:3" x14ac:dyDescent="0.35">
      <c r="B720" s="13">
        <v>717</v>
      </c>
      <c r="C720">
        <v>480</v>
      </c>
    </row>
    <row r="721" spans="2:3" x14ac:dyDescent="0.35">
      <c r="B721" s="13">
        <v>718</v>
      </c>
      <c r="C721">
        <v>-387.40851844390795</v>
      </c>
    </row>
    <row r="722" spans="2:3" x14ac:dyDescent="0.35">
      <c r="B722" s="13">
        <v>719</v>
      </c>
      <c r="C722">
        <v>480</v>
      </c>
    </row>
    <row r="723" spans="2:3" x14ac:dyDescent="0.35">
      <c r="B723" s="13">
        <v>720</v>
      </c>
      <c r="C723">
        <v>480</v>
      </c>
    </row>
    <row r="724" spans="2:3" x14ac:dyDescent="0.35">
      <c r="B724" s="13">
        <v>721</v>
      </c>
      <c r="C724">
        <v>480</v>
      </c>
    </row>
    <row r="725" spans="2:3" x14ac:dyDescent="0.35">
      <c r="B725" s="13">
        <v>722</v>
      </c>
      <c r="C725">
        <v>480</v>
      </c>
    </row>
    <row r="726" spans="2:3" x14ac:dyDescent="0.35">
      <c r="B726" s="13">
        <v>723</v>
      </c>
      <c r="C726">
        <v>480</v>
      </c>
    </row>
    <row r="727" spans="2:3" x14ac:dyDescent="0.35">
      <c r="B727" s="13">
        <v>724</v>
      </c>
      <c r="C727">
        <v>480</v>
      </c>
    </row>
    <row r="728" spans="2:3" x14ac:dyDescent="0.35">
      <c r="B728" s="13">
        <v>725</v>
      </c>
      <c r="C728">
        <v>480</v>
      </c>
    </row>
    <row r="729" spans="2:3" x14ac:dyDescent="0.35">
      <c r="B729" s="13">
        <v>726</v>
      </c>
      <c r="C729">
        <v>480</v>
      </c>
    </row>
    <row r="730" spans="2:3" x14ac:dyDescent="0.35">
      <c r="B730" s="13">
        <v>727</v>
      </c>
      <c r="C730">
        <v>480</v>
      </c>
    </row>
    <row r="731" spans="2:3" x14ac:dyDescent="0.35">
      <c r="B731" s="13">
        <v>728</v>
      </c>
      <c r="C731">
        <v>480</v>
      </c>
    </row>
    <row r="732" spans="2:3" x14ac:dyDescent="0.35">
      <c r="B732" s="13">
        <v>729</v>
      </c>
      <c r="C732">
        <v>480</v>
      </c>
    </row>
    <row r="733" spans="2:3" x14ac:dyDescent="0.35">
      <c r="B733" s="13">
        <v>730</v>
      </c>
      <c r="C733">
        <v>480</v>
      </c>
    </row>
    <row r="734" spans="2:3" x14ac:dyDescent="0.35">
      <c r="B734" s="13">
        <v>731</v>
      </c>
      <c r="C734">
        <v>480</v>
      </c>
    </row>
    <row r="735" spans="2:3" x14ac:dyDescent="0.35">
      <c r="B735" s="13">
        <v>732</v>
      </c>
      <c r="C735">
        <v>480</v>
      </c>
    </row>
    <row r="736" spans="2:3" x14ac:dyDescent="0.35">
      <c r="B736" s="13">
        <v>733</v>
      </c>
      <c r="C736">
        <v>480</v>
      </c>
    </row>
    <row r="737" spans="2:3" x14ac:dyDescent="0.35">
      <c r="B737" s="13">
        <v>734</v>
      </c>
      <c r="C737">
        <v>480</v>
      </c>
    </row>
    <row r="738" spans="2:3" x14ac:dyDescent="0.35">
      <c r="B738" s="13">
        <v>735</v>
      </c>
      <c r="C738">
        <v>480</v>
      </c>
    </row>
    <row r="739" spans="2:3" x14ac:dyDescent="0.35">
      <c r="B739" s="13">
        <v>736</v>
      </c>
      <c r="C739">
        <v>-739.23673124238962</v>
      </c>
    </row>
    <row r="740" spans="2:3" x14ac:dyDescent="0.35">
      <c r="B740" s="13">
        <v>737</v>
      </c>
      <c r="C740">
        <v>480</v>
      </c>
    </row>
    <row r="741" spans="2:3" x14ac:dyDescent="0.35">
      <c r="B741" s="13">
        <v>738</v>
      </c>
      <c r="C741">
        <v>480</v>
      </c>
    </row>
    <row r="742" spans="2:3" x14ac:dyDescent="0.35">
      <c r="B742" s="13">
        <v>739</v>
      </c>
      <c r="C742">
        <v>480</v>
      </c>
    </row>
    <row r="743" spans="2:3" x14ac:dyDescent="0.35">
      <c r="B743" s="13">
        <v>740</v>
      </c>
      <c r="C743">
        <v>-829.17781995330779</v>
      </c>
    </row>
    <row r="744" spans="2:3" x14ac:dyDescent="0.35">
      <c r="B744" s="13">
        <v>741</v>
      </c>
      <c r="C744">
        <v>480</v>
      </c>
    </row>
    <row r="745" spans="2:3" x14ac:dyDescent="0.35">
      <c r="B745" s="13">
        <v>742</v>
      </c>
      <c r="C745">
        <v>480</v>
      </c>
    </row>
    <row r="746" spans="2:3" x14ac:dyDescent="0.35">
      <c r="B746" s="13">
        <v>743</v>
      </c>
      <c r="C746">
        <v>360.56887176427261</v>
      </c>
    </row>
    <row r="747" spans="2:3" x14ac:dyDescent="0.35">
      <c r="B747" s="13">
        <v>744</v>
      </c>
      <c r="C747">
        <v>480</v>
      </c>
    </row>
    <row r="748" spans="2:3" x14ac:dyDescent="0.35">
      <c r="B748" s="13">
        <v>745</v>
      </c>
      <c r="C748">
        <v>480</v>
      </c>
    </row>
    <row r="749" spans="2:3" x14ac:dyDescent="0.35">
      <c r="B749" s="13">
        <v>746</v>
      </c>
      <c r="C749">
        <v>480</v>
      </c>
    </row>
    <row r="750" spans="2:3" x14ac:dyDescent="0.35">
      <c r="B750" s="13">
        <v>747</v>
      </c>
      <c r="C750">
        <v>480</v>
      </c>
    </row>
    <row r="751" spans="2:3" x14ac:dyDescent="0.35">
      <c r="B751" s="13">
        <v>748</v>
      </c>
      <c r="C751">
        <v>480</v>
      </c>
    </row>
    <row r="752" spans="2:3" x14ac:dyDescent="0.35">
      <c r="B752" s="13">
        <v>749</v>
      </c>
      <c r="C752">
        <v>335.86748952118018</v>
      </c>
    </row>
    <row r="753" spans="2:3" x14ac:dyDescent="0.35">
      <c r="B753" s="13">
        <v>750</v>
      </c>
      <c r="C753">
        <v>480</v>
      </c>
    </row>
    <row r="754" spans="2:3" x14ac:dyDescent="0.35">
      <c r="B754" s="13">
        <v>751</v>
      </c>
      <c r="C754">
        <v>480</v>
      </c>
    </row>
    <row r="755" spans="2:3" x14ac:dyDescent="0.35">
      <c r="B755" s="13">
        <v>752</v>
      </c>
      <c r="C755">
        <v>480</v>
      </c>
    </row>
    <row r="756" spans="2:3" x14ac:dyDescent="0.35">
      <c r="B756" s="13">
        <v>753</v>
      </c>
      <c r="C756">
        <v>480</v>
      </c>
    </row>
    <row r="757" spans="2:3" x14ac:dyDescent="0.35">
      <c r="B757" s="13">
        <v>754</v>
      </c>
      <c r="C757">
        <v>480</v>
      </c>
    </row>
    <row r="758" spans="2:3" x14ac:dyDescent="0.35">
      <c r="B758" s="13">
        <v>755</v>
      </c>
      <c r="C758">
        <v>480</v>
      </c>
    </row>
    <row r="759" spans="2:3" x14ac:dyDescent="0.35">
      <c r="B759" s="13">
        <v>756</v>
      </c>
      <c r="C759">
        <v>480</v>
      </c>
    </row>
    <row r="760" spans="2:3" x14ac:dyDescent="0.35">
      <c r="B760" s="13">
        <v>757</v>
      </c>
      <c r="C760">
        <v>480</v>
      </c>
    </row>
    <row r="761" spans="2:3" x14ac:dyDescent="0.35">
      <c r="B761" s="13">
        <v>758</v>
      </c>
      <c r="C761">
        <v>480</v>
      </c>
    </row>
    <row r="762" spans="2:3" x14ac:dyDescent="0.35">
      <c r="B762" s="13">
        <v>759</v>
      </c>
      <c r="C762">
        <v>474.30265680901005</v>
      </c>
    </row>
    <row r="763" spans="2:3" x14ac:dyDescent="0.35">
      <c r="B763" s="13">
        <v>760</v>
      </c>
      <c r="C763">
        <v>480</v>
      </c>
    </row>
    <row r="764" spans="2:3" x14ac:dyDescent="0.35">
      <c r="B764" s="13">
        <v>761</v>
      </c>
      <c r="C764">
        <v>-642.88846869087786</v>
      </c>
    </row>
    <row r="765" spans="2:3" x14ac:dyDescent="0.35">
      <c r="B765" s="13">
        <v>762</v>
      </c>
      <c r="C765">
        <v>480</v>
      </c>
    </row>
    <row r="766" spans="2:3" x14ac:dyDescent="0.35">
      <c r="B766" s="13">
        <v>763</v>
      </c>
      <c r="C766">
        <v>480</v>
      </c>
    </row>
    <row r="767" spans="2:3" x14ac:dyDescent="0.35">
      <c r="B767" s="13">
        <v>764</v>
      </c>
      <c r="C767">
        <v>480</v>
      </c>
    </row>
    <row r="768" spans="2:3" x14ac:dyDescent="0.35">
      <c r="B768" s="13">
        <v>765</v>
      </c>
      <c r="C768">
        <v>480</v>
      </c>
    </row>
    <row r="769" spans="2:3" x14ac:dyDescent="0.35">
      <c r="B769" s="13">
        <v>766</v>
      </c>
      <c r="C769">
        <v>480</v>
      </c>
    </row>
    <row r="770" spans="2:3" x14ac:dyDescent="0.35">
      <c r="B770" s="13">
        <v>767</v>
      </c>
      <c r="C770">
        <v>480</v>
      </c>
    </row>
    <row r="771" spans="2:3" x14ac:dyDescent="0.35">
      <c r="B771" s="13">
        <v>768</v>
      </c>
      <c r="C771">
        <v>480</v>
      </c>
    </row>
    <row r="772" spans="2:3" x14ac:dyDescent="0.35">
      <c r="B772" s="13">
        <v>769</v>
      </c>
      <c r="C772">
        <v>480</v>
      </c>
    </row>
    <row r="773" spans="2:3" x14ac:dyDescent="0.35">
      <c r="B773" s="13">
        <v>770</v>
      </c>
      <c r="C773">
        <v>480</v>
      </c>
    </row>
    <row r="774" spans="2:3" x14ac:dyDescent="0.35">
      <c r="B774" s="13">
        <v>771</v>
      </c>
      <c r="C774">
        <v>480</v>
      </c>
    </row>
    <row r="775" spans="2:3" x14ac:dyDescent="0.35">
      <c r="B775" s="13">
        <v>772</v>
      </c>
      <c r="C775">
        <v>-940</v>
      </c>
    </row>
    <row r="776" spans="2:3" x14ac:dyDescent="0.35">
      <c r="B776" s="13">
        <v>773</v>
      </c>
      <c r="C776">
        <v>210.03899444270687</v>
      </c>
    </row>
    <row r="777" spans="2:3" x14ac:dyDescent="0.35">
      <c r="B777" s="13">
        <v>774</v>
      </c>
      <c r="C777">
        <v>480</v>
      </c>
    </row>
    <row r="778" spans="2:3" x14ac:dyDescent="0.35">
      <c r="B778" s="13">
        <v>775</v>
      </c>
      <c r="C778">
        <v>480</v>
      </c>
    </row>
    <row r="779" spans="2:3" x14ac:dyDescent="0.35">
      <c r="B779" s="13">
        <v>776</v>
      </c>
      <c r="C779">
        <v>325.99272156011193</v>
      </c>
    </row>
    <row r="780" spans="2:3" x14ac:dyDescent="0.35">
      <c r="B780" s="13">
        <v>777</v>
      </c>
      <c r="C780">
        <v>480</v>
      </c>
    </row>
    <row r="781" spans="2:3" x14ac:dyDescent="0.35">
      <c r="B781" s="13">
        <v>778</v>
      </c>
      <c r="C781">
        <v>-253.70129367599748</v>
      </c>
    </row>
    <row r="782" spans="2:3" x14ac:dyDescent="0.35">
      <c r="B782" s="13">
        <v>779</v>
      </c>
      <c r="C782">
        <v>480</v>
      </c>
    </row>
    <row r="783" spans="2:3" x14ac:dyDescent="0.35">
      <c r="B783" s="13">
        <v>780</v>
      </c>
      <c r="C783">
        <v>480</v>
      </c>
    </row>
    <row r="784" spans="2:3" x14ac:dyDescent="0.35">
      <c r="B784" s="13">
        <v>781</v>
      </c>
      <c r="C784">
        <v>480</v>
      </c>
    </row>
    <row r="785" spans="2:3" x14ac:dyDescent="0.35">
      <c r="B785" s="13">
        <v>782</v>
      </c>
      <c r="C785">
        <v>480</v>
      </c>
    </row>
    <row r="786" spans="2:3" x14ac:dyDescent="0.35">
      <c r="B786" s="13">
        <v>783</v>
      </c>
      <c r="C786">
        <v>249.44669590447774</v>
      </c>
    </row>
    <row r="787" spans="2:3" x14ac:dyDescent="0.35">
      <c r="B787" s="13">
        <v>784</v>
      </c>
      <c r="C787">
        <v>480</v>
      </c>
    </row>
    <row r="788" spans="2:3" x14ac:dyDescent="0.35">
      <c r="B788" s="13">
        <v>785</v>
      </c>
      <c r="C788">
        <v>480</v>
      </c>
    </row>
    <row r="789" spans="2:3" x14ac:dyDescent="0.35">
      <c r="B789" s="13">
        <v>786</v>
      </c>
      <c r="C789">
        <v>480</v>
      </c>
    </row>
    <row r="790" spans="2:3" x14ac:dyDescent="0.35">
      <c r="B790" s="13">
        <v>787</v>
      </c>
      <c r="C790">
        <v>480</v>
      </c>
    </row>
    <row r="791" spans="2:3" x14ac:dyDescent="0.35">
      <c r="B791" s="13">
        <v>788</v>
      </c>
      <c r="C791">
        <v>480</v>
      </c>
    </row>
    <row r="792" spans="2:3" x14ac:dyDescent="0.35">
      <c r="B792" s="13">
        <v>789</v>
      </c>
      <c r="C792">
        <v>480</v>
      </c>
    </row>
    <row r="793" spans="2:3" x14ac:dyDescent="0.35">
      <c r="B793" s="13">
        <v>790</v>
      </c>
      <c r="C793">
        <v>480</v>
      </c>
    </row>
    <row r="794" spans="2:3" x14ac:dyDescent="0.35">
      <c r="B794" s="13">
        <v>791</v>
      </c>
      <c r="C794">
        <v>389.24396779509027</v>
      </c>
    </row>
    <row r="795" spans="2:3" x14ac:dyDescent="0.35">
      <c r="B795" s="13">
        <v>792</v>
      </c>
      <c r="C795">
        <v>480</v>
      </c>
    </row>
    <row r="796" spans="2:3" x14ac:dyDescent="0.35">
      <c r="B796" s="13">
        <v>793</v>
      </c>
      <c r="C796">
        <v>-940</v>
      </c>
    </row>
    <row r="797" spans="2:3" x14ac:dyDescent="0.35">
      <c r="B797" s="13">
        <v>794</v>
      </c>
      <c r="C797">
        <v>480</v>
      </c>
    </row>
    <row r="798" spans="2:3" x14ac:dyDescent="0.35">
      <c r="B798" s="13">
        <v>795</v>
      </c>
      <c r="C798">
        <v>367.83801201470953</v>
      </c>
    </row>
    <row r="799" spans="2:3" x14ac:dyDescent="0.35">
      <c r="B799" s="13">
        <v>796</v>
      </c>
      <c r="C799">
        <v>480</v>
      </c>
    </row>
    <row r="800" spans="2:3" x14ac:dyDescent="0.35">
      <c r="B800" s="13">
        <v>797</v>
      </c>
      <c r="C800">
        <v>480</v>
      </c>
    </row>
    <row r="801" spans="2:3" x14ac:dyDescent="0.35">
      <c r="B801" s="13">
        <v>798</v>
      </c>
      <c r="C801">
        <v>480</v>
      </c>
    </row>
    <row r="802" spans="2:3" x14ac:dyDescent="0.35">
      <c r="B802" s="13">
        <v>799</v>
      </c>
      <c r="C802">
        <v>480</v>
      </c>
    </row>
    <row r="803" spans="2:3" x14ac:dyDescent="0.35">
      <c r="B803" s="13">
        <v>800</v>
      </c>
      <c r="C803">
        <v>480</v>
      </c>
    </row>
    <row r="804" spans="2:3" x14ac:dyDescent="0.35">
      <c r="B804" s="13">
        <v>801</v>
      </c>
      <c r="C804">
        <v>480</v>
      </c>
    </row>
    <row r="805" spans="2:3" x14ac:dyDescent="0.35">
      <c r="B805" s="13">
        <v>802</v>
      </c>
      <c r="C805">
        <v>386.32181479724886</v>
      </c>
    </row>
    <row r="806" spans="2:3" x14ac:dyDescent="0.35">
      <c r="B806" s="13">
        <v>803</v>
      </c>
      <c r="C806">
        <v>480</v>
      </c>
    </row>
    <row r="807" spans="2:3" x14ac:dyDescent="0.35">
      <c r="B807" s="13">
        <v>804</v>
      </c>
      <c r="C807">
        <v>480</v>
      </c>
    </row>
    <row r="808" spans="2:3" x14ac:dyDescent="0.35">
      <c r="B808" s="13">
        <v>805</v>
      </c>
      <c r="C808">
        <v>480</v>
      </c>
    </row>
    <row r="809" spans="2:3" x14ac:dyDescent="0.35">
      <c r="B809" s="13">
        <v>806</v>
      </c>
      <c r="C809">
        <v>480</v>
      </c>
    </row>
    <row r="810" spans="2:3" x14ac:dyDescent="0.35">
      <c r="B810" s="13">
        <v>807</v>
      </c>
      <c r="C810">
        <v>480</v>
      </c>
    </row>
    <row r="811" spans="2:3" x14ac:dyDescent="0.35">
      <c r="B811" s="13">
        <v>808</v>
      </c>
      <c r="C811">
        <v>480</v>
      </c>
    </row>
    <row r="812" spans="2:3" x14ac:dyDescent="0.35">
      <c r="B812" s="13">
        <v>809</v>
      </c>
      <c r="C812">
        <v>-940</v>
      </c>
    </row>
    <row r="813" spans="2:3" x14ac:dyDescent="0.35">
      <c r="B813" s="13">
        <v>810</v>
      </c>
      <c r="C813">
        <v>480</v>
      </c>
    </row>
    <row r="814" spans="2:3" x14ac:dyDescent="0.35">
      <c r="B814" s="13">
        <v>811</v>
      </c>
      <c r="C814">
        <v>480</v>
      </c>
    </row>
    <row r="815" spans="2:3" x14ac:dyDescent="0.35">
      <c r="B815" s="13">
        <v>812</v>
      </c>
      <c r="C815">
        <v>334.35251811334047</v>
      </c>
    </row>
    <row r="816" spans="2:3" x14ac:dyDescent="0.35">
      <c r="B816" s="13">
        <v>813</v>
      </c>
      <c r="C816">
        <v>480</v>
      </c>
    </row>
    <row r="817" spans="2:3" x14ac:dyDescent="0.35">
      <c r="B817" s="13">
        <v>814</v>
      </c>
      <c r="C817">
        <v>464.6173168413053</v>
      </c>
    </row>
    <row r="818" spans="2:3" x14ac:dyDescent="0.35">
      <c r="B818" s="13">
        <v>815</v>
      </c>
      <c r="C818">
        <v>480</v>
      </c>
    </row>
    <row r="819" spans="2:3" x14ac:dyDescent="0.35">
      <c r="B819" s="13">
        <v>816</v>
      </c>
      <c r="C819">
        <v>480</v>
      </c>
    </row>
    <row r="820" spans="2:3" x14ac:dyDescent="0.35">
      <c r="B820" s="13">
        <v>817</v>
      </c>
      <c r="C820">
        <v>304.0698171133281</v>
      </c>
    </row>
    <row r="821" spans="2:3" x14ac:dyDescent="0.35">
      <c r="B821" s="13">
        <v>818</v>
      </c>
      <c r="C821">
        <v>480</v>
      </c>
    </row>
    <row r="822" spans="2:3" x14ac:dyDescent="0.35">
      <c r="B822" s="13">
        <v>819</v>
      </c>
      <c r="C822">
        <v>480</v>
      </c>
    </row>
    <row r="823" spans="2:3" x14ac:dyDescent="0.35">
      <c r="B823" s="13">
        <v>820</v>
      </c>
      <c r="C823">
        <v>480</v>
      </c>
    </row>
    <row r="824" spans="2:3" x14ac:dyDescent="0.35">
      <c r="B824" s="13">
        <v>821</v>
      </c>
      <c r="C824">
        <v>480</v>
      </c>
    </row>
    <row r="825" spans="2:3" x14ac:dyDescent="0.35">
      <c r="B825" s="13">
        <v>822</v>
      </c>
      <c r="C825">
        <v>480</v>
      </c>
    </row>
    <row r="826" spans="2:3" x14ac:dyDescent="0.35">
      <c r="B826" s="13">
        <v>823</v>
      </c>
      <c r="C826">
        <v>-654.25610385862569</v>
      </c>
    </row>
    <row r="827" spans="2:3" x14ac:dyDescent="0.35">
      <c r="B827" s="13">
        <v>824</v>
      </c>
      <c r="C827">
        <v>480</v>
      </c>
    </row>
    <row r="828" spans="2:3" x14ac:dyDescent="0.35">
      <c r="B828" s="13">
        <v>825</v>
      </c>
      <c r="C828">
        <v>-940</v>
      </c>
    </row>
    <row r="829" spans="2:3" x14ac:dyDescent="0.35">
      <c r="B829" s="13">
        <v>826</v>
      </c>
      <c r="C829">
        <v>480</v>
      </c>
    </row>
    <row r="830" spans="2:3" x14ac:dyDescent="0.35">
      <c r="B830" s="13">
        <v>827</v>
      </c>
      <c r="C830">
        <v>480</v>
      </c>
    </row>
    <row r="831" spans="2:3" x14ac:dyDescent="0.35">
      <c r="B831" s="13">
        <v>828</v>
      </c>
      <c r="C831">
        <v>480</v>
      </c>
    </row>
    <row r="832" spans="2:3" x14ac:dyDescent="0.35">
      <c r="B832" s="13">
        <v>829</v>
      </c>
      <c r="C832">
        <v>480</v>
      </c>
    </row>
    <row r="833" spans="2:3" x14ac:dyDescent="0.35">
      <c r="B833" s="13">
        <v>830</v>
      </c>
      <c r="C833">
        <v>480</v>
      </c>
    </row>
    <row r="834" spans="2:3" x14ac:dyDescent="0.35">
      <c r="B834" s="13">
        <v>831</v>
      </c>
      <c r="C834">
        <v>480</v>
      </c>
    </row>
    <row r="835" spans="2:3" x14ac:dyDescent="0.35">
      <c r="B835" s="13">
        <v>832</v>
      </c>
      <c r="C835">
        <v>480</v>
      </c>
    </row>
    <row r="836" spans="2:3" x14ac:dyDescent="0.35">
      <c r="B836" s="13">
        <v>833</v>
      </c>
      <c r="C836">
        <v>480</v>
      </c>
    </row>
    <row r="837" spans="2:3" x14ac:dyDescent="0.35">
      <c r="B837" s="13">
        <v>834</v>
      </c>
      <c r="C837">
        <v>480</v>
      </c>
    </row>
    <row r="838" spans="2:3" x14ac:dyDescent="0.35">
      <c r="B838" s="13">
        <v>835</v>
      </c>
      <c r="C838">
        <v>256.04212875971774</v>
      </c>
    </row>
    <row r="839" spans="2:3" x14ac:dyDescent="0.35">
      <c r="B839" s="13">
        <v>836</v>
      </c>
      <c r="C839">
        <v>480</v>
      </c>
    </row>
    <row r="840" spans="2:3" x14ac:dyDescent="0.35">
      <c r="B840" s="13">
        <v>837</v>
      </c>
      <c r="C840">
        <v>480</v>
      </c>
    </row>
    <row r="841" spans="2:3" x14ac:dyDescent="0.35">
      <c r="B841" s="13">
        <v>838</v>
      </c>
      <c r="C841">
        <v>480</v>
      </c>
    </row>
    <row r="842" spans="2:3" x14ac:dyDescent="0.35">
      <c r="B842" s="13">
        <v>839</v>
      </c>
      <c r="C842">
        <v>480</v>
      </c>
    </row>
    <row r="843" spans="2:3" x14ac:dyDescent="0.35">
      <c r="B843" s="13">
        <v>840</v>
      </c>
      <c r="C843">
        <v>-940</v>
      </c>
    </row>
    <row r="844" spans="2:3" x14ac:dyDescent="0.35">
      <c r="B844" s="13">
        <v>841</v>
      </c>
      <c r="C844">
        <v>480</v>
      </c>
    </row>
    <row r="845" spans="2:3" x14ac:dyDescent="0.35">
      <c r="B845" s="13">
        <v>842</v>
      </c>
      <c r="C845">
        <v>480</v>
      </c>
    </row>
    <row r="846" spans="2:3" x14ac:dyDescent="0.35">
      <c r="B846" s="13">
        <v>843</v>
      </c>
      <c r="C846">
        <v>480</v>
      </c>
    </row>
    <row r="847" spans="2:3" x14ac:dyDescent="0.35">
      <c r="B847" s="13">
        <v>844</v>
      </c>
      <c r="C847">
        <v>480</v>
      </c>
    </row>
    <row r="848" spans="2:3" x14ac:dyDescent="0.35">
      <c r="B848" s="13">
        <v>845</v>
      </c>
      <c r="C848">
        <v>480</v>
      </c>
    </row>
    <row r="849" spans="2:3" x14ac:dyDescent="0.35">
      <c r="B849" s="13">
        <v>846</v>
      </c>
      <c r="C849">
        <v>480</v>
      </c>
    </row>
    <row r="850" spans="2:3" x14ac:dyDescent="0.35">
      <c r="B850" s="13">
        <v>847</v>
      </c>
      <c r="C850">
        <v>480</v>
      </c>
    </row>
    <row r="851" spans="2:3" x14ac:dyDescent="0.35">
      <c r="B851" s="13">
        <v>848</v>
      </c>
      <c r="C851">
        <v>480</v>
      </c>
    </row>
    <row r="852" spans="2:3" x14ac:dyDescent="0.35">
      <c r="B852" s="13">
        <v>849</v>
      </c>
      <c r="C852">
        <v>480</v>
      </c>
    </row>
    <row r="853" spans="2:3" x14ac:dyDescent="0.35">
      <c r="B853" s="13">
        <v>850</v>
      </c>
      <c r="C853">
        <v>480</v>
      </c>
    </row>
    <row r="854" spans="2:3" x14ac:dyDescent="0.35">
      <c r="B854" s="13">
        <v>851</v>
      </c>
      <c r="C854">
        <v>480</v>
      </c>
    </row>
    <row r="855" spans="2:3" x14ac:dyDescent="0.35">
      <c r="B855" s="13">
        <v>852</v>
      </c>
      <c r="C855">
        <v>480</v>
      </c>
    </row>
    <row r="856" spans="2:3" x14ac:dyDescent="0.35">
      <c r="B856" s="13">
        <v>853</v>
      </c>
      <c r="C856">
        <v>480</v>
      </c>
    </row>
    <row r="857" spans="2:3" x14ac:dyDescent="0.35">
      <c r="B857" s="13">
        <v>854</v>
      </c>
      <c r="C857">
        <v>60</v>
      </c>
    </row>
    <row r="858" spans="2:3" x14ac:dyDescent="0.35">
      <c r="B858" s="13">
        <v>855</v>
      </c>
      <c r="C858">
        <v>480</v>
      </c>
    </row>
    <row r="859" spans="2:3" x14ac:dyDescent="0.35">
      <c r="B859" s="13">
        <v>856</v>
      </c>
      <c r="C859">
        <v>480</v>
      </c>
    </row>
    <row r="860" spans="2:3" x14ac:dyDescent="0.35">
      <c r="B860" s="13">
        <v>857</v>
      </c>
      <c r="C860">
        <v>480</v>
      </c>
    </row>
    <row r="861" spans="2:3" x14ac:dyDescent="0.35">
      <c r="B861" s="13">
        <v>858</v>
      </c>
      <c r="C861">
        <v>60</v>
      </c>
    </row>
    <row r="862" spans="2:3" x14ac:dyDescent="0.35">
      <c r="B862" s="13">
        <v>859</v>
      </c>
      <c r="C862">
        <v>480</v>
      </c>
    </row>
    <row r="863" spans="2:3" x14ac:dyDescent="0.35">
      <c r="B863" s="13">
        <v>860</v>
      </c>
      <c r="C863">
        <v>480</v>
      </c>
    </row>
    <row r="864" spans="2:3" x14ac:dyDescent="0.35">
      <c r="B864" s="13">
        <v>861</v>
      </c>
      <c r="C864">
        <v>426.68835920995014</v>
      </c>
    </row>
    <row r="865" spans="2:3" x14ac:dyDescent="0.35">
      <c r="B865" s="13">
        <v>862</v>
      </c>
      <c r="C865">
        <v>-381.90245290583084</v>
      </c>
    </row>
    <row r="866" spans="2:3" x14ac:dyDescent="0.35">
      <c r="B866" s="13">
        <v>863</v>
      </c>
      <c r="C866">
        <v>480</v>
      </c>
    </row>
    <row r="867" spans="2:3" x14ac:dyDescent="0.35">
      <c r="B867" s="13">
        <v>864</v>
      </c>
      <c r="C867">
        <v>60</v>
      </c>
    </row>
    <row r="868" spans="2:3" x14ac:dyDescent="0.35">
      <c r="B868" s="13">
        <v>865</v>
      </c>
      <c r="C868">
        <v>480</v>
      </c>
    </row>
    <row r="869" spans="2:3" x14ac:dyDescent="0.35">
      <c r="B869" s="13">
        <v>866</v>
      </c>
      <c r="C869">
        <v>480</v>
      </c>
    </row>
    <row r="870" spans="2:3" x14ac:dyDescent="0.35">
      <c r="B870" s="13">
        <v>867</v>
      </c>
      <c r="C870">
        <v>480</v>
      </c>
    </row>
    <row r="871" spans="2:3" x14ac:dyDescent="0.35">
      <c r="B871" s="13">
        <v>868</v>
      </c>
      <c r="C871">
        <v>480</v>
      </c>
    </row>
    <row r="872" spans="2:3" x14ac:dyDescent="0.35">
      <c r="B872" s="13">
        <v>869</v>
      </c>
      <c r="C872">
        <v>480</v>
      </c>
    </row>
    <row r="873" spans="2:3" x14ac:dyDescent="0.35">
      <c r="B873" s="13">
        <v>870</v>
      </c>
      <c r="C873">
        <v>480</v>
      </c>
    </row>
    <row r="874" spans="2:3" x14ac:dyDescent="0.35">
      <c r="B874" s="13">
        <v>871</v>
      </c>
      <c r="C874">
        <v>480</v>
      </c>
    </row>
    <row r="875" spans="2:3" x14ac:dyDescent="0.35">
      <c r="B875" s="13">
        <v>872</v>
      </c>
      <c r="C875">
        <v>480</v>
      </c>
    </row>
    <row r="876" spans="2:3" x14ac:dyDescent="0.35">
      <c r="B876" s="13">
        <v>873</v>
      </c>
      <c r="C876">
        <v>480</v>
      </c>
    </row>
    <row r="877" spans="2:3" x14ac:dyDescent="0.35">
      <c r="B877" s="13">
        <v>874</v>
      </c>
      <c r="C877">
        <v>480</v>
      </c>
    </row>
    <row r="878" spans="2:3" x14ac:dyDescent="0.35">
      <c r="B878" s="13">
        <v>875</v>
      </c>
      <c r="C878">
        <v>453.95317266194957</v>
      </c>
    </row>
    <row r="879" spans="2:3" x14ac:dyDescent="0.35">
      <c r="B879" s="13">
        <v>876</v>
      </c>
      <c r="C879">
        <v>480</v>
      </c>
    </row>
    <row r="880" spans="2:3" x14ac:dyDescent="0.35">
      <c r="B880" s="13">
        <v>877</v>
      </c>
      <c r="C880">
        <v>480</v>
      </c>
    </row>
    <row r="881" spans="2:3" x14ac:dyDescent="0.35">
      <c r="B881" s="13">
        <v>878</v>
      </c>
      <c r="C881">
        <v>452.5611258195899</v>
      </c>
    </row>
    <row r="882" spans="2:3" x14ac:dyDescent="0.35">
      <c r="B882" s="13">
        <v>879</v>
      </c>
      <c r="C882">
        <v>480</v>
      </c>
    </row>
    <row r="883" spans="2:3" x14ac:dyDescent="0.35">
      <c r="B883" s="13">
        <v>880</v>
      </c>
      <c r="C883">
        <v>480</v>
      </c>
    </row>
    <row r="884" spans="2:3" x14ac:dyDescent="0.35">
      <c r="B884" s="13">
        <v>881</v>
      </c>
      <c r="C884">
        <v>480</v>
      </c>
    </row>
    <row r="885" spans="2:3" x14ac:dyDescent="0.35">
      <c r="B885" s="13">
        <v>882</v>
      </c>
      <c r="C885">
        <v>480</v>
      </c>
    </row>
    <row r="886" spans="2:3" x14ac:dyDescent="0.35">
      <c r="B886" s="13">
        <v>883</v>
      </c>
      <c r="C886">
        <v>480</v>
      </c>
    </row>
    <row r="887" spans="2:3" x14ac:dyDescent="0.35">
      <c r="B887" s="13">
        <v>884</v>
      </c>
      <c r="C887">
        <v>480</v>
      </c>
    </row>
    <row r="888" spans="2:3" x14ac:dyDescent="0.35">
      <c r="B888" s="13">
        <v>885</v>
      </c>
      <c r="C888">
        <v>480</v>
      </c>
    </row>
    <row r="889" spans="2:3" x14ac:dyDescent="0.35">
      <c r="B889" s="13">
        <v>886</v>
      </c>
      <c r="C889">
        <v>480</v>
      </c>
    </row>
    <row r="890" spans="2:3" x14ac:dyDescent="0.35">
      <c r="B890" s="13">
        <v>887</v>
      </c>
      <c r="C890">
        <v>480</v>
      </c>
    </row>
    <row r="891" spans="2:3" x14ac:dyDescent="0.35">
      <c r="B891" s="13">
        <v>888</v>
      </c>
      <c r="C891">
        <v>480</v>
      </c>
    </row>
    <row r="892" spans="2:3" x14ac:dyDescent="0.35">
      <c r="B892" s="13">
        <v>889</v>
      </c>
      <c r="C892">
        <v>337.49745206892612</v>
      </c>
    </row>
    <row r="893" spans="2:3" x14ac:dyDescent="0.35">
      <c r="B893" s="13">
        <v>890</v>
      </c>
      <c r="C893">
        <v>480</v>
      </c>
    </row>
    <row r="894" spans="2:3" x14ac:dyDescent="0.35">
      <c r="B894" s="13">
        <v>891</v>
      </c>
      <c r="C894">
        <v>480</v>
      </c>
    </row>
    <row r="895" spans="2:3" x14ac:dyDescent="0.35">
      <c r="B895" s="13">
        <v>892</v>
      </c>
      <c r="C895">
        <v>480</v>
      </c>
    </row>
    <row r="896" spans="2:3" x14ac:dyDescent="0.35">
      <c r="B896" s="13">
        <v>893</v>
      </c>
      <c r="C896">
        <v>480</v>
      </c>
    </row>
    <row r="897" spans="2:3" x14ac:dyDescent="0.35">
      <c r="B897" s="13">
        <v>894</v>
      </c>
      <c r="C897">
        <v>480</v>
      </c>
    </row>
    <row r="898" spans="2:3" x14ac:dyDescent="0.35">
      <c r="B898" s="13">
        <v>895</v>
      </c>
      <c r="C898">
        <v>480</v>
      </c>
    </row>
    <row r="899" spans="2:3" x14ac:dyDescent="0.35">
      <c r="B899" s="13">
        <v>896</v>
      </c>
      <c r="C899">
        <v>480</v>
      </c>
    </row>
    <row r="900" spans="2:3" x14ac:dyDescent="0.35">
      <c r="B900" s="13">
        <v>897</v>
      </c>
      <c r="C900">
        <v>103.12668863128641</v>
      </c>
    </row>
    <row r="901" spans="2:3" x14ac:dyDescent="0.35">
      <c r="B901" s="13">
        <v>898</v>
      </c>
      <c r="C901">
        <v>480</v>
      </c>
    </row>
    <row r="902" spans="2:3" x14ac:dyDescent="0.35">
      <c r="B902" s="13">
        <v>899</v>
      </c>
      <c r="C902">
        <v>480</v>
      </c>
    </row>
    <row r="903" spans="2:3" x14ac:dyDescent="0.35">
      <c r="B903" s="13">
        <v>900</v>
      </c>
      <c r="C903">
        <v>480</v>
      </c>
    </row>
    <row r="904" spans="2:3" x14ac:dyDescent="0.35">
      <c r="B904" s="13">
        <v>901</v>
      </c>
      <c r="C904">
        <v>480</v>
      </c>
    </row>
    <row r="905" spans="2:3" x14ac:dyDescent="0.35">
      <c r="B905" s="13">
        <v>902</v>
      </c>
      <c r="C905">
        <v>480</v>
      </c>
    </row>
    <row r="906" spans="2:3" x14ac:dyDescent="0.35">
      <c r="B906" s="13">
        <v>903</v>
      </c>
      <c r="C906">
        <v>480</v>
      </c>
    </row>
    <row r="907" spans="2:3" x14ac:dyDescent="0.35">
      <c r="B907" s="13">
        <v>904</v>
      </c>
      <c r="C907">
        <v>480</v>
      </c>
    </row>
    <row r="908" spans="2:3" x14ac:dyDescent="0.35">
      <c r="B908" s="13">
        <v>905</v>
      </c>
      <c r="C908">
        <v>480</v>
      </c>
    </row>
    <row r="909" spans="2:3" x14ac:dyDescent="0.35">
      <c r="B909" s="13">
        <v>906</v>
      </c>
      <c r="C909">
        <v>480</v>
      </c>
    </row>
    <row r="910" spans="2:3" x14ac:dyDescent="0.35">
      <c r="B910" s="13">
        <v>907</v>
      </c>
      <c r="C910">
        <v>480</v>
      </c>
    </row>
    <row r="911" spans="2:3" x14ac:dyDescent="0.35">
      <c r="B911" s="13">
        <v>908</v>
      </c>
      <c r="C911">
        <v>480</v>
      </c>
    </row>
    <row r="912" spans="2:3" x14ac:dyDescent="0.35">
      <c r="B912" s="13">
        <v>909</v>
      </c>
      <c r="C912">
        <v>480</v>
      </c>
    </row>
    <row r="913" spans="2:3" x14ac:dyDescent="0.35">
      <c r="B913" s="13">
        <v>910</v>
      </c>
      <c r="C913">
        <v>480</v>
      </c>
    </row>
    <row r="914" spans="2:3" x14ac:dyDescent="0.35">
      <c r="B914" s="13">
        <v>911</v>
      </c>
      <c r="C914">
        <v>205.7229244188774</v>
      </c>
    </row>
    <row r="915" spans="2:3" x14ac:dyDescent="0.35">
      <c r="B915" s="13">
        <v>912</v>
      </c>
      <c r="C915">
        <v>480</v>
      </c>
    </row>
    <row r="916" spans="2:3" x14ac:dyDescent="0.35">
      <c r="B916" s="13">
        <v>913</v>
      </c>
      <c r="C916">
        <v>480</v>
      </c>
    </row>
    <row r="917" spans="2:3" x14ac:dyDescent="0.35">
      <c r="B917" s="13">
        <v>914</v>
      </c>
      <c r="C917">
        <v>480</v>
      </c>
    </row>
    <row r="918" spans="2:3" x14ac:dyDescent="0.35">
      <c r="B918" s="13">
        <v>915</v>
      </c>
      <c r="C918">
        <v>480</v>
      </c>
    </row>
    <row r="919" spans="2:3" x14ac:dyDescent="0.35">
      <c r="B919" s="13">
        <v>916</v>
      </c>
      <c r="C919">
        <v>480</v>
      </c>
    </row>
    <row r="920" spans="2:3" x14ac:dyDescent="0.35">
      <c r="B920" s="13">
        <v>917</v>
      </c>
      <c r="C920">
        <v>480</v>
      </c>
    </row>
    <row r="921" spans="2:3" x14ac:dyDescent="0.35">
      <c r="B921" s="13">
        <v>918</v>
      </c>
      <c r="C921">
        <v>480</v>
      </c>
    </row>
    <row r="922" spans="2:3" x14ac:dyDescent="0.35">
      <c r="B922" s="13">
        <v>919</v>
      </c>
      <c r="C922">
        <v>480</v>
      </c>
    </row>
    <row r="923" spans="2:3" x14ac:dyDescent="0.35">
      <c r="B923" s="13">
        <v>920</v>
      </c>
      <c r="C923">
        <v>-940</v>
      </c>
    </row>
    <row r="924" spans="2:3" x14ac:dyDescent="0.35">
      <c r="B924" s="13">
        <v>921</v>
      </c>
      <c r="C924">
        <v>480</v>
      </c>
    </row>
    <row r="925" spans="2:3" x14ac:dyDescent="0.35">
      <c r="B925" s="13">
        <v>922</v>
      </c>
      <c r="C925">
        <v>480</v>
      </c>
    </row>
    <row r="926" spans="2:3" x14ac:dyDescent="0.35">
      <c r="B926" s="13">
        <v>923</v>
      </c>
      <c r="C926">
        <v>480</v>
      </c>
    </row>
    <row r="927" spans="2:3" x14ac:dyDescent="0.35">
      <c r="B927" s="13">
        <v>924</v>
      </c>
      <c r="C927">
        <v>480</v>
      </c>
    </row>
    <row r="928" spans="2:3" x14ac:dyDescent="0.35">
      <c r="B928" s="13">
        <v>925</v>
      </c>
      <c r="C928">
        <v>-940</v>
      </c>
    </row>
    <row r="929" spans="2:3" x14ac:dyDescent="0.35">
      <c r="B929" s="13">
        <v>926</v>
      </c>
      <c r="C929">
        <v>480</v>
      </c>
    </row>
    <row r="930" spans="2:3" x14ac:dyDescent="0.35">
      <c r="B930" s="13">
        <v>927</v>
      </c>
      <c r="C930">
        <v>480</v>
      </c>
    </row>
    <row r="931" spans="2:3" x14ac:dyDescent="0.35">
      <c r="B931" s="13">
        <v>928</v>
      </c>
      <c r="C931">
        <v>480</v>
      </c>
    </row>
    <row r="932" spans="2:3" x14ac:dyDescent="0.35">
      <c r="B932" s="13">
        <v>929</v>
      </c>
      <c r="C932">
        <v>480</v>
      </c>
    </row>
    <row r="933" spans="2:3" x14ac:dyDescent="0.35">
      <c r="B933" s="13">
        <v>930</v>
      </c>
      <c r="C933">
        <v>480</v>
      </c>
    </row>
    <row r="934" spans="2:3" x14ac:dyDescent="0.35">
      <c r="B934" s="13">
        <v>931</v>
      </c>
      <c r="C934">
        <v>480</v>
      </c>
    </row>
    <row r="935" spans="2:3" x14ac:dyDescent="0.35">
      <c r="B935" s="13">
        <v>932</v>
      </c>
      <c r="C935">
        <v>480</v>
      </c>
    </row>
    <row r="936" spans="2:3" x14ac:dyDescent="0.35">
      <c r="B936" s="13">
        <v>933</v>
      </c>
      <c r="C936">
        <v>480</v>
      </c>
    </row>
    <row r="937" spans="2:3" x14ac:dyDescent="0.35">
      <c r="B937" s="13">
        <v>934</v>
      </c>
      <c r="C937">
        <v>480</v>
      </c>
    </row>
    <row r="938" spans="2:3" x14ac:dyDescent="0.35">
      <c r="B938" s="13">
        <v>935</v>
      </c>
      <c r="C938">
        <v>480</v>
      </c>
    </row>
    <row r="939" spans="2:3" x14ac:dyDescent="0.35">
      <c r="B939" s="13">
        <v>936</v>
      </c>
      <c r="C939">
        <v>367.67265754783767</v>
      </c>
    </row>
    <row r="940" spans="2:3" x14ac:dyDescent="0.35">
      <c r="B940" s="13">
        <v>937</v>
      </c>
      <c r="C940">
        <v>480</v>
      </c>
    </row>
    <row r="941" spans="2:3" x14ac:dyDescent="0.35">
      <c r="B941" s="13">
        <v>938</v>
      </c>
      <c r="C941">
        <v>480</v>
      </c>
    </row>
    <row r="942" spans="2:3" x14ac:dyDescent="0.35">
      <c r="B942" s="13">
        <v>939</v>
      </c>
      <c r="C942">
        <v>480</v>
      </c>
    </row>
    <row r="943" spans="2:3" x14ac:dyDescent="0.35">
      <c r="B943" s="13">
        <v>940</v>
      </c>
      <c r="C943">
        <v>480</v>
      </c>
    </row>
    <row r="944" spans="2:3" x14ac:dyDescent="0.35">
      <c r="B944" s="13">
        <v>941</v>
      </c>
      <c r="C944">
        <v>155.89944623696783</v>
      </c>
    </row>
    <row r="945" spans="2:3" x14ac:dyDescent="0.35">
      <c r="B945" s="13">
        <v>942</v>
      </c>
      <c r="C945">
        <v>480</v>
      </c>
    </row>
    <row r="946" spans="2:3" x14ac:dyDescent="0.35">
      <c r="B946" s="13">
        <v>943</v>
      </c>
      <c r="C946">
        <v>-718.89442030162309</v>
      </c>
    </row>
    <row r="947" spans="2:3" x14ac:dyDescent="0.35">
      <c r="B947" s="13">
        <v>944</v>
      </c>
      <c r="C947">
        <v>480</v>
      </c>
    </row>
    <row r="948" spans="2:3" x14ac:dyDescent="0.35">
      <c r="B948" s="13">
        <v>945</v>
      </c>
      <c r="C948">
        <v>480</v>
      </c>
    </row>
    <row r="949" spans="2:3" x14ac:dyDescent="0.35">
      <c r="B949" s="13">
        <v>946</v>
      </c>
      <c r="C949">
        <v>480</v>
      </c>
    </row>
    <row r="950" spans="2:3" x14ac:dyDescent="0.35">
      <c r="B950" s="13">
        <v>947</v>
      </c>
      <c r="C950">
        <v>480</v>
      </c>
    </row>
    <row r="951" spans="2:3" x14ac:dyDescent="0.35">
      <c r="B951" s="13">
        <v>948</v>
      </c>
      <c r="C951">
        <v>480</v>
      </c>
    </row>
    <row r="952" spans="2:3" x14ac:dyDescent="0.35">
      <c r="B952" s="13">
        <v>949</v>
      </c>
      <c r="C952">
        <v>480</v>
      </c>
    </row>
    <row r="953" spans="2:3" x14ac:dyDescent="0.35">
      <c r="B953" s="13">
        <v>950</v>
      </c>
      <c r="C953">
        <v>480</v>
      </c>
    </row>
    <row r="954" spans="2:3" x14ac:dyDescent="0.35">
      <c r="B954" s="13">
        <v>951</v>
      </c>
      <c r="C954">
        <v>480</v>
      </c>
    </row>
    <row r="955" spans="2:3" x14ac:dyDescent="0.35">
      <c r="B955" s="13">
        <v>952</v>
      </c>
      <c r="C955">
        <v>480</v>
      </c>
    </row>
    <row r="956" spans="2:3" x14ac:dyDescent="0.35">
      <c r="B956" s="13">
        <v>953</v>
      </c>
      <c r="C956">
        <v>480</v>
      </c>
    </row>
    <row r="957" spans="2:3" x14ac:dyDescent="0.35">
      <c r="B957" s="13">
        <v>954</v>
      </c>
      <c r="C957">
        <v>480</v>
      </c>
    </row>
    <row r="958" spans="2:3" x14ac:dyDescent="0.35">
      <c r="B958" s="13">
        <v>955</v>
      </c>
      <c r="C958">
        <v>480</v>
      </c>
    </row>
    <row r="959" spans="2:3" x14ac:dyDescent="0.35">
      <c r="B959" s="13">
        <v>956</v>
      </c>
      <c r="C959">
        <v>480</v>
      </c>
    </row>
    <row r="960" spans="2:3" x14ac:dyDescent="0.35">
      <c r="B960" s="13">
        <v>957</v>
      </c>
      <c r="C960">
        <v>307.5263824836137</v>
      </c>
    </row>
    <row r="961" spans="2:3" x14ac:dyDescent="0.35">
      <c r="B961" s="13">
        <v>958</v>
      </c>
      <c r="C961">
        <v>480</v>
      </c>
    </row>
    <row r="962" spans="2:3" x14ac:dyDescent="0.35">
      <c r="B962" s="13">
        <v>959</v>
      </c>
      <c r="C962">
        <v>5.7412174805562017</v>
      </c>
    </row>
    <row r="963" spans="2:3" x14ac:dyDescent="0.35">
      <c r="B963" s="13">
        <v>960</v>
      </c>
      <c r="C963">
        <v>480</v>
      </c>
    </row>
    <row r="964" spans="2:3" x14ac:dyDescent="0.35">
      <c r="B964" s="13">
        <v>961</v>
      </c>
      <c r="C964">
        <v>480</v>
      </c>
    </row>
    <row r="965" spans="2:3" x14ac:dyDescent="0.35">
      <c r="B965" s="13">
        <v>962</v>
      </c>
      <c r="C965">
        <v>480</v>
      </c>
    </row>
    <row r="966" spans="2:3" x14ac:dyDescent="0.35">
      <c r="B966" s="13">
        <v>963</v>
      </c>
      <c r="C966">
        <v>480</v>
      </c>
    </row>
    <row r="967" spans="2:3" x14ac:dyDescent="0.35">
      <c r="B967" s="13">
        <v>964</v>
      </c>
      <c r="C967">
        <v>480</v>
      </c>
    </row>
    <row r="968" spans="2:3" x14ac:dyDescent="0.35">
      <c r="B968" s="13">
        <v>965</v>
      </c>
      <c r="C968">
        <v>480</v>
      </c>
    </row>
    <row r="969" spans="2:3" x14ac:dyDescent="0.35">
      <c r="B969" s="13">
        <v>966</v>
      </c>
      <c r="C969">
        <v>480</v>
      </c>
    </row>
    <row r="970" spans="2:3" x14ac:dyDescent="0.35">
      <c r="B970" s="13">
        <v>967</v>
      </c>
      <c r="C970">
        <v>480</v>
      </c>
    </row>
    <row r="971" spans="2:3" x14ac:dyDescent="0.35">
      <c r="B971" s="13">
        <v>968</v>
      </c>
      <c r="C971">
        <v>480</v>
      </c>
    </row>
    <row r="972" spans="2:3" x14ac:dyDescent="0.35">
      <c r="B972" s="13">
        <v>969</v>
      </c>
      <c r="C972">
        <v>480</v>
      </c>
    </row>
    <row r="973" spans="2:3" x14ac:dyDescent="0.35">
      <c r="B973" s="13">
        <v>970</v>
      </c>
      <c r="C973">
        <v>480</v>
      </c>
    </row>
    <row r="974" spans="2:3" x14ac:dyDescent="0.35">
      <c r="B974" s="13">
        <v>971</v>
      </c>
      <c r="C974">
        <v>480</v>
      </c>
    </row>
    <row r="975" spans="2:3" x14ac:dyDescent="0.35">
      <c r="B975" s="13">
        <v>972</v>
      </c>
      <c r="C975">
        <v>480</v>
      </c>
    </row>
    <row r="976" spans="2:3" x14ac:dyDescent="0.35">
      <c r="B976" s="13">
        <v>973</v>
      </c>
      <c r="C976">
        <v>480</v>
      </c>
    </row>
    <row r="977" spans="2:3" x14ac:dyDescent="0.35">
      <c r="B977" s="13">
        <v>974</v>
      </c>
      <c r="C977">
        <v>480</v>
      </c>
    </row>
    <row r="978" spans="2:3" x14ac:dyDescent="0.35">
      <c r="B978" s="13">
        <v>975</v>
      </c>
      <c r="C978">
        <v>480</v>
      </c>
    </row>
    <row r="979" spans="2:3" x14ac:dyDescent="0.35">
      <c r="B979" s="13">
        <v>976</v>
      </c>
      <c r="C979">
        <v>480</v>
      </c>
    </row>
    <row r="980" spans="2:3" x14ac:dyDescent="0.35">
      <c r="B980" s="13">
        <v>977</v>
      </c>
      <c r="C980">
        <v>480</v>
      </c>
    </row>
    <row r="981" spans="2:3" x14ac:dyDescent="0.35">
      <c r="B981" s="13">
        <v>978</v>
      </c>
      <c r="C981">
        <v>480</v>
      </c>
    </row>
    <row r="982" spans="2:3" x14ac:dyDescent="0.35">
      <c r="B982" s="13">
        <v>979</v>
      </c>
      <c r="C982">
        <v>480</v>
      </c>
    </row>
    <row r="983" spans="2:3" x14ac:dyDescent="0.35">
      <c r="B983" s="13">
        <v>980</v>
      </c>
      <c r="C983">
        <v>480</v>
      </c>
    </row>
    <row r="984" spans="2:3" x14ac:dyDescent="0.35">
      <c r="B984" s="13">
        <v>981</v>
      </c>
      <c r="C984">
        <v>480</v>
      </c>
    </row>
    <row r="985" spans="2:3" x14ac:dyDescent="0.35">
      <c r="B985" s="13">
        <v>982</v>
      </c>
      <c r="C985">
        <v>480</v>
      </c>
    </row>
    <row r="986" spans="2:3" x14ac:dyDescent="0.35">
      <c r="B986" s="13">
        <v>983</v>
      </c>
      <c r="C986">
        <v>60</v>
      </c>
    </row>
    <row r="987" spans="2:3" x14ac:dyDescent="0.35">
      <c r="B987" s="13">
        <v>984</v>
      </c>
      <c r="C987">
        <v>480</v>
      </c>
    </row>
    <row r="988" spans="2:3" x14ac:dyDescent="0.35">
      <c r="B988" s="13">
        <v>985</v>
      </c>
      <c r="C988">
        <v>-940</v>
      </c>
    </row>
    <row r="989" spans="2:3" x14ac:dyDescent="0.35">
      <c r="B989" s="13">
        <v>986</v>
      </c>
      <c r="C989">
        <v>480</v>
      </c>
    </row>
    <row r="990" spans="2:3" x14ac:dyDescent="0.35">
      <c r="B990" s="13">
        <v>987</v>
      </c>
      <c r="C990">
        <v>480</v>
      </c>
    </row>
    <row r="991" spans="2:3" x14ac:dyDescent="0.35">
      <c r="B991" s="13">
        <v>988</v>
      </c>
      <c r="C991">
        <v>480</v>
      </c>
    </row>
    <row r="992" spans="2:3" x14ac:dyDescent="0.35">
      <c r="B992" s="13">
        <v>989</v>
      </c>
      <c r="C992">
        <v>480</v>
      </c>
    </row>
    <row r="993" spans="2:3" x14ac:dyDescent="0.35">
      <c r="B993" s="13">
        <v>990</v>
      </c>
      <c r="C993">
        <v>-940</v>
      </c>
    </row>
    <row r="994" spans="2:3" x14ac:dyDescent="0.35">
      <c r="B994" s="13">
        <v>991</v>
      </c>
      <c r="C994">
        <v>-289.97297990842196</v>
      </c>
    </row>
    <row r="995" spans="2:3" x14ac:dyDescent="0.35">
      <c r="B995" s="13">
        <v>992</v>
      </c>
      <c r="C995">
        <v>480</v>
      </c>
    </row>
    <row r="996" spans="2:3" x14ac:dyDescent="0.35">
      <c r="B996" s="13">
        <v>993</v>
      </c>
      <c r="C996">
        <v>480</v>
      </c>
    </row>
    <row r="997" spans="2:3" x14ac:dyDescent="0.35">
      <c r="B997" s="13">
        <v>994</v>
      </c>
      <c r="C997">
        <v>480</v>
      </c>
    </row>
    <row r="998" spans="2:3" x14ac:dyDescent="0.35">
      <c r="B998" s="13">
        <v>995</v>
      </c>
      <c r="C998">
        <v>480</v>
      </c>
    </row>
    <row r="999" spans="2:3" x14ac:dyDescent="0.35">
      <c r="B999" s="13">
        <v>996</v>
      </c>
      <c r="C999">
        <v>480</v>
      </c>
    </row>
    <row r="1000" spans="2:3" x14ac:dyDescent="0.35">
      <c r="B1000" s="13">
        <v>997</v>
      </c>
      <c r="C1000">
        <v>480</v>
      </c>
    </row>
    <row r="1001" spans="2:3" x14ac:dyDescent="0.35">
      <c r="B1001" s="13">
        <v>998</v>
      </c>
      <c r="C1001">
        <v>480</v>
      </c>
    </row>
    <row r="1002" spans="2:3" x14ac:dyDescent="0.35">
      <c r="B1002" s="13">
        <v>999</v>
      </c>
      <c r="C1002">
        <v>-586.32934134325092</v>
      </c>
    </row>
    <row r="1003" spans="2:3" x14ac:dyDescent="0.35">
      <c r="B1003" s="14">
        <v>1000</v>
      </c>
      <c r="C1003">
        <v>480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30</vt:i4>
      </vt:variant>
    </vt:vector>
  </HeadingPairs>
  <TitlesOfParts>
    <vt:vector size="40" baseType="lpstr">
      <vt:lpstr>Introduction</vt:lpstr>
      <vt:lpstr>Guide 1</vt:lpstr>
      <vt:lpstr>Guide 2</vt:lpstr>
      <vt:lpstr>Crops</vt:lpstr>
      <vt:lpstr>Yield Factors</vt:lpstr>
      <vt:lpstr>Planting Decisions</vt:lpstr>
      <vt:lpstr>Rainfall Library</vt:lpstr>
      <vt:lpstr>Yield Responses</vt:lpstr>
      <vt:lpstr>PMTable</vt:lpstr>
      <vt:lpstr>SIPmath Chart Data</vt:lpstr>
      <vt:lpstr>PM__AD5_to_AE5_bins</vt:lpstr>
      <vt:lpstr>PM__AD5_to_AE5_freq</vt:lpstr>
      <vt:lpstr>PM__AD5_to_AE5_lbls</vt:lpstr>
      <vt:lpstr>PM__E4_to_E1003_bins</vt:lpstr>
      <vt:lpstr>PM__E4_to_E1003_freq</vt:lpstr>
      <vt:lpstr>PM__E4_to_E1003_lbls</vt:lpstr>
      <vt:lpstr>PM_cdf_Y</vt:lpstr>
      <vt:lpstr>PM_Index</vt:lpstr>
      <vt:lpstr>PM_Lib_Provenance</vt:lpstr>
      <vt:lpstr>PM_Meta</vt:lpstr>
      <vt:lpstr>PM_Meta_Index</vt:lpstr>
      <vt:lpstr>PM_Rain_bins</vt:lpstr>
      <vt:lpstr>PM_Rain_freq</vt:lpstr>
      <vt:lpstr>PM_Rain_lbls</vt:lpstr>
      <vt:lpstr>PM_Rain2_bins</vt:lpstr>
      <vt:lpstr>PM_Rain2_freq</vt:lpstr>
      <vt:lpstr>PM_Rain2_lbls</vt:lpstr>
      <vt:lpstr>PM_SIPkeys</vt:lpstr>
      <vt:lpstr>PM_SIPtlc</vt:lpstr>
      <vt:lpstr>PM_SIPvalues</vt:lpstr>
      <vt:lpstr>PM_Total_bins</vt:lpstr>
      <vt:lpstr>PM_Total_freq</vt:lpstr>
      <vt:lpstr>PM_Total_lbls</vt:lpstr>
      <vt:lpstr>PM_Trials</vt:lpstr>
      <vt:lpstr>Rain</vt:lpstr>
      <vt:lpstr>Rain.MD</vt:lpstr>
      <vt:lpstr>Rain2</vt:lpstr>
      <vt:lpstr>Rain2.MD</vt:lpstr>
      <vt:lpstr>Region</vt:lpstr>
      <vt:lpstr>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Sam Savage</cp:lastModifiedBy>
  <dcterms:created xsi:type="dcterms:W3CDTF">2019-05-24T06:35:03Z</dcterms:created>
  <dcterms:modified xsi:type="dcterms:W3CDTF">2019-06-05T21:12:59Z</dcterms:modified>
</cp:coreProperties>
</file>